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mfs01\glmdata\jimmyn\Documents\SDBIP\2020-21\"/>
    </mc:Choice>
  </mc:AlternateContent>
  <xr:revisionPtr revIDLastSave="0" documentId="8_{6F45796F-DCE9-4FEA-9264-D12AB7EFB1DF}" xr6:coauthVersionLast="44" xr6:coauthVersionMax="44" xr10:uidLastSave="{00000000-0000-0000-0000-000000000000}"/>
  <bookViews>
    <workbookView xWindow="-108" yWindow="-108" windowWidth="23256" windowHeight="12576" firstSheet="18" activeTab="18" xr2:uid="{00000000-000D-0000-FFFF-FFFF00000000}"/>
  </bookViews>
  <sheets>
    <sheet name="COVER" sheetId="15" r:id="rId1"/>
    <sheet name="INDEX" sheetId="14" r:id="rId2"/>
    <sheet name="INTRO" sheetId="18" r:id="rId3"/>
    <sheet name="METHODOLOGY" sheetId="17" r:id="rId4"/>
    <sheet name="STRATEGY" sheetId="19" r:id="rId5"/>
    <sheet name="OPERATIONAL STRATEIES" sheetId="20" r:id="rId6"/>
    <sheet name="Table A3" sheetId="21" r:id="rId7"/>
    <sheet name="Table A4" sheetId="22" r:id="rId8"/>
    <sheet name="Table A5" sheetId="24" r:id="rId9"/>
    <sheet name="SA 26" sheetId="23" r:id="rId10"/>
    <sheet name="SA 27" sheetId="25" r:id="rId11"/>
    <sheet name="SA 28" sheetId="26" r:id="rId12"/>
    <sheet name="MTOD KPI" sheetId="11" r:id="rId13"/>
    <sheet name="BSD KPI" sheetId="12" r:id="rId14"/>
    <sheet name="LED KPI" sheetId="6" r:id="rId15"/>
    <sheet name="MFMV KPI" sheetId="7" r:id="rId16"/>
    <sheet name="GGPP KPI" sheetId="9" r:id="rId17"/>
    <sheet name="CWP 2020-2021" sheetId="29" r:id="rId18"/>
    <sheet name="MTOD Annextue A" sheetId="3" r:id="rId19"/>
    <sheet name="BSD Annexture B" sheetId="4" r:id="rId20"/>
    <sheet name="LED Annexture C" sheetId="5" r:id="rId21"/>
    <sheet name="MFMV Annexture D" sheetId="8" r:id="rId22"/>
    <sheet name="GGPP Annexture E" sheetId="10" r:id="rId23"/>
    <sheet name="SIGNATURES" sheetId="16" r:id="rId24"/>
  </sheets>
  <externalReferences>
    <externalReference r:id="rId25"/>
    <externalReference r:id="rId26"/>
    <externalReference r:id="rId27"/>
    <externalReference r:id="rId28"/>
  </externalReferences>
  <definedNames>
    <definedName name="_ADJ2">'[1]SA 28'!$B$68</definedName>
    <definedName name="_ADJ4">'[1]SA 28'!$B$70</definedName>
    <definedName name="_ADJ5">'[1]SA 28'!$B$71</definedName>
    <definedName name="ADJB12">'[1]SA 28'!$B$88</definedName>
    <definedName name="ADJB14">'[1]SA 28'!$B$90</definedName>
    <definedName name="ADJB16">'[1]SA 28'!$B$92</definedName>
    <definedName name="Approve2">'[2]Template names'!$B$102</definedName>
    <definedName name="Approve4">'[2]Template names'!$B$103</definedName>
    <definedName name="B5B">'[3]Template names'!$B$63</definedName>
    <definedName name="Date">[1]INDEX!$X$10</definedName>
    <definedName name="desc">'[1]SA 28'!$B$19</definedName>
    <definedName name="Head1">'[2]Template names'!$B$2</definedName>
    <definedName name="Head10">'[1]SA 28'!$B$17</definedName>
    <definedName name="Head11">'[1]SA 28'!$B$18</definedName>
    <definedName name="Head12">'[2]Template names'!$B$18</definedName>
    <definedName name="Head13">'[2]Template names'!$B$19</definedName>
    <definedName name="Head14">'[2]Template names'!$B$20</definedName>
    <definedName name="Head15">'[2]Template names'!$B$21</definedName>
    <definedName name="Head16">'[2]Template names'!$B$22</definedName>
    <definedName name="Head17">'[2]Template names'!$B$23</definedName>
    <definedName name="Head18">'[2]Template names'!$B$24</definedName>
    <definedName name="Head19">'[2]Template names'!$B$25</definedName>
    <definedName name="head1A">'[2]Template names'!$B$3</definedName>
    <definedName name="head1b">'[2]Template names'!$B$4</definedName>
    <definedName name="Head2">'[1]SA 28'!$B$5</definedName>
    <definedName name="Head20">'[2]Template names'!$B$26</definedName>
    <definedName name="Head21">'[2]Template names'!$B$27</definedName>
    <definedName name="Head22">'[2]Template names'!$B$28</definedName>
    <definedName name="Head23">'[2]Template names'!$B$29</definedName>
    <definedName name="head27">'[1]SA 28'!$B$21</definedName>
    <definedName name="head27a">'[1]SA 28'!$B$22</definedName>
    <definedName name="Head3">'[2]Template names'!$B$7</definedName>
    <definedName name="Head4">'[2]Template names'!$B$8</definedName>
    <definedName name="Head5">'[2]Template names'!$B$9</definedName>
    <definedName name="Head50">'[1]SA 28'!$B$45</definedName>
    <definedName name="Head51">'[1]SA 28'!$B$46</definedName>
    <definedName name="Head52">'[1]SA 28'!$B$47</definedName>
    <definedName name="Head53">'[1]SA 28'!$B$48</definedName>
    <definedName name="Head54">'[1]SA 28'!$B$49</definedName>
    <definedName name="Head55">'[1]SA 28'!$B$50</definedName>
    <definedName name="Head56">'[1]SA 28'!$B$51</definedName>
    <definedName name="Head5A">'[1]SA 28'!$B$11</definedName>
    <definedName name="Head5b">'[2]Template names'!$B$11</definedName>
    <definedName name="Head6">'[1]SA 28'!$B$13</definedName>
    <definedName name="Head7">'[1]SA 28'!$B$14</definedName>
    <definedName name="Head8">'[2]Template names'!$B$14</definedName>
    <definedName name="Head9">'[1]SA 28'!$B$16</definedName>
    <definedName name="muni">'[1]SA 28'!$B$63</definedName>
    <definedName name="_xlnm.Print_Area" localSheetId="19">'BSD Annexture B'!$A$1:$O$65</definedName>
    <definedName name="_xlnm.Print_Area" localSheetId="22">'GGPP Annexture E'!$A$1:$O$7</definedName>
    <definedName name="_xlnm.Print_Area" localSheetId="2">INTRO!$A$1:$B$6</definedName>
    <definedName name="_xlnm.Print_Area" localSheetId="20">'LED Annexture C'!$A$1:$O$10</definedName>
    <definedName name="_xlnm.Print_Area" localSheetId="21">'MFMV Annexture D'!$A$1:$O$5</definedName>
    <definedName name="_xlnm.Print_Area" localSheetId="18">'MTOD Annextue A'!$A$1:$O$10</definedName>
    <definedName name="_xlnm.Print_Area" localSheetId="12">'MTOD KPI'!$A$1:$O$26</definedName>
    <definedName name="_xlnm.Print_Area" localSheetId="5">'OPERATIONAL STRATEIES'!$A$1:$C$19</definedName>
    <definedName name="_xlnm.Print_Area" localSheetId="8">'Table A5'!$A$1:$L$85</definedName>
    <definedName name="_xlnm.Print_Titles" localSheetId="18">'MTOD Annextue A'!$4:$4</definedName>
    <definedName name="_xlnm.Print_Titles" localSheetId="12">'MTOD KPI'!$1:$1</definedName>
    <definedName name="result">'[1]SA 28'!$B$23</definedName>
    <definedName name="sdbip">'[3]Template names'!$B$22</definedName>
    <definedName name="TableA25">'[2]Template names'!$B$137</definedName>
    <definedName name="TableA26">'[2]Template names'!$B$138</definedName>
    <definedName name="TableA27">'[4]Template names'!$B$139</definedName>
    <definedName name="TableA28">'[2]Template names'!$B$140</definedName>
    <definedName name="Vdesc">'[1]SA 28'!$B$20</definedName>
    <definedName name="Vot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22" l="1"/>
  <c r="B2" i="22"/>
  <c r="F3" i="22"/>
  <c r="G3" i="22"/>
  <c r="J3" i="22"/>
  <c r="K3" i="22"/>
  <c r="L3" i="22"/>
  <c r="F2" i="22"/>
  <c r="L5" i="22"/>
  <c r="L6" i="22"/>
  <c r="L7" i="22"/>
  <c r="L8" i="22"/>
  <c r="L9" i="22"/>
  <c r="L19" i="22"/>
  <c r="L21" i="22"/>
  <c r="L38" i="22"/>
  <c r="L59" i="22"/>
  <c r="K5" i="22"/>
  <c r="K6" i="22"/>
  <c r="K7" i="22"/>
  <c r="K8" i="22"/>
  <c r="K9" i="22"/>
  <c r="K19" i="22"/>
  <c r="K21" i="22"/>
  <c r="K38" i="22"/>
  <c r="K59" i="22"/>
  <c r="J5" i="22"/>
  <c r="J6" i="22"/>
  <c r="J7" i="22"/>
  <c r="J8" i="22"/>
  <c r="J9" i="22"/>
  <c r="J19" i="22"/>
  <c r="J21" i="22"/>
  <c r="J38" i="22"/>
  <c r="J59" i="22"/>
  <c r="I5" i="22"/>
  <c r="I6" i="22"/>
  <c r="I7" i="22"/>
  <c r="I8" i="22"/>
  <c r="I9" i="22"/>
  <c r="I19" i="22"/>
  <c r="I21" i="22"/>
  <c r="I59" i="22"/>
  <c r="H5" i="22"/>
  <c r="H6" i="22"/>
  <c r="H7" i="22"/>
  <c r="H8" i="22"/>
  <c r="H9" i="22"/>
  <c r="H19" i="22"/>
  <c r="H21" i="22"/>
  <c r="H59" i="22"/>
  <c r="G5" i="22"/>
  <c r="G6" i="22"/>
  <c r="G7" i="22"/>
  <c r="G8" i="22"/>
  <c r="G9" i="22"/>
  <c r="G19" i="22"/>
  <c r="G21" i="22"/>
  <c r="G59" i="22"/>
  <c r="F5" i="22"/>
  <c r="F6" i="22"/>
  <c r="F7" i="22"/>
  <c r="F8" i="22"/>
  <c r="F9" i="22"/>
  <c r="F19" i="22"/>
  <c r="F21" i="22"/>
  <c r="F59" i="22"/>
  <c r="E5" i="22"/>
  <c r="E6" i="22"/>
  <c r="E7" i="22"/>
  <c r="E8" i="22"/>
  <c r="E9" i="22"/>
  <c r="E19" i="22"/>
  <c r="E21" i="22"/>
  <c r="E59" i="22"/>
  <c r="D5" i="22"/>
  <c r="D6" i="22"/>
  <c r="D7" i="22"/>
  <c r="D8" i="22"/>
  <c r="D9" i="22"/>
  <c r="D19" i="22"/>
  <c r="D21" i="22"/>
  <c r="D59" i="22"/>
  <c r="C5" i="22"/>
  <c r="C6" i="22"/>
  <c r="C7" i="22"/>
  <c r="C8" i="22"/>
  <c r="C9" i="22"/>
  <c r="C19" i="22"/>
  <c r="C21" i="22"/>
  <c r="C39" i="22"/>
  <c r="C59" i="22"/>
  <c r="L24" i="22"/>
  <c r="L27" i="22"/>
  <c r="L29" i="22"/>
  <c r="L31" i="22"/>
  <c r="L32" i="22"/>
  <c r="L33" i="22"/>
  <c r="L35" i="22"/>
  <c r="L37" i="22"/>
  <c r="L41" i="22"/>
  <c r="L43" i="22"/>
  <c r="L45" i="22"/>
  <c r="L57" i="22"/>
  <c r="K24" i="22"/>
  <c r="K27" i="22"/>
  <c r="K29" i="22"/>
  <c r="K31" i="22"/>
  <c r="K32" i="22"/>
  <c r="K33" i="22"/>
  <c r="K35" i="22"/>
  <c r="K37" i="22"/>
  <c r="K41" i="22"/>
  <c r="K43" i="22"/>
  <c r="K45" i="22"/>
  <c r="K57" i="22"/>
  <c r="J24" i="22"/>
  <c r="J27" i="22"/>
  <c r="J29" i="22"/>
  <c r="J31" i="22"/>
  <c r="J32" i="22"/>
  <c r="J33" i="22"/>
  <c r="J35" i="22"/>
  <c r="J37" i="22"/>
  <c r="J41" i="22"/>
  <c r="J43" i="22"/>
  <c r="J45" i="22"/>
  <c r="J57" i="22"/>
  <c r="H24" i="22"/>
  <c r="H27" i="22"/>
  <c r="H29" i="22"/>
  <c r="H31" i="22"/>
  <c r="H32" i="22"/>
  <c r="H33" i="22"/>
  <c r="H35" i="22"/>
  <c r="H37" i="22"/>
  <c r="H41" i="22"/>
  <c r="H43" i="22"/>
  <c r="H45" i="22"/>
  <c r="H57" i="22"/>
  <c r="G24" i="22"/>
  <c r="G27" i="22"/>
  <c r="G29" i="22"/>
  <c r="G31" i="22"/>
  <c r="G32" i="22"/>
  <c r="G33" i="22"/>
  <c r="G35" i="22"/>
  <c r="G37" i="22"/>
  <c r="G41" i="22"/>
  <c r="G43" i="22"/>
  <c r="G45" i="22"/>
  <c r="G57" i="22"/>
  <c r="F24" i="22"/>
  <c r="F27" i="22"/>
  <c r="F29" i="22"/>
  <c r="F31" i="22"/>
  <c r="F32" i="22"/>
  <c r="F33" i="22"/>
  <c r="F35" i="22"/>
  <c r="F37" i="22"/>
  <c r="F41" i="22"/>
  <c r="F43" i="22"/>
  <c r="F45" i="22"/>
  <c r="F57" i="22"/>
  <c r="E24" i="22"/>
  <c r="E27" i="22"/>
  <c r="E29" i="22"/>
  <c r="E31" i="22"/>
  <c r="E32" i="22"/>
  <c r="E33" i="22"/>
  <c r="E35" i="22"/>
  <c r="E37" i="22"/>
  <c r="E41" i="22"/>
  <c r="E43" i="22"/>
  <c r="E45" i="22"/>
  <c r="E57" i="22"/>
  <c r="D24" i="22"/>
  <c r="D27" i="22"/>
  <c r="D29" i="22"/>
  <c r="D31" i="22"/>
  <c r="D32" i="22"/>
  <c r="D33" i="22"/>
  <c r="D35" i="22"/>
  <c r="D37" i="22"/>
  <c r="D41" i="22"/>
  <c r="D43" i="22"/>
  <c r="D45" i="22"/>
  <c r="D57" i="22"/>
  <c r="C24" i="22"/>
  <c r="C27" i="22"/>
  <c r="C29" i="22"/>
  <c r="C31" i="22"/>
  <c r="C32" i="22"/>
  <c r="C33" i="22"/>
  <c r="C35" i="22"/>
  <c r="C37" i="22"/>
  <c r="C41" i="22"/>
  <c r="C43" i="22"/>
  <c r="C45" i="22"/>
  <c r="C57" i="22"/>
  <c r="A48" i="22"/>
  <c r="X47" i="22"/>
  <c r="W47" i="22"/>
  <c r="V47" i="22"/>
  <c r="U47" i="22"/>
  <c r="T47" i="22"/>
  <c r="S47" i="22"/>
  <c r="R47" i="22"/>
  <c r="Q47" i="22"/>
  <c r="P47" i="22"/>
  <c r="O47" i="22"/>
  <c r="N47" i="22"/>
  <c r="M47" i="22"/>
  <c r="L47" i="22"/>
  <c r="K47" i="22"/>
  <c r="J47" i="22"/>
  <c r="I24" i="22"/>
  <c r="I27" i="22"/>
  <c r="I29" i="22"/>
  <c r="I31" i="22"/>
  <c r="I32" i="22"/>
  <c r="I33" i="22"/>
  <c r="I35" i="22"/>
  <c r="I37" i="22"/>
  <c r="I41" i="22"/>
  <c r="I43" i="22"/>
  <c r="I45" i="22"/>
  <c r="I47" i="22"/>
  <c r="H47" i="22"/>
  <c r="G47" i="22"/>
  <c r="F47" i="22"/>
  <c r="E47" i="22"/>
  <c r="D47" i="22"/>
  <c r="C47" i="22"/>
  <c r="A47" i="22"/>
  <c r="X21" i="22"/>
  <c r="X35" i="22"/>
  <c r="X37" i="22"/>
  <c r="W21" i="22"/>
  <c r="W35" i="22"/>
  <c r="W37" i="22"/>
  <c r="V21" i="22"/>
  <c r="V35" i="22"/>
  <c r="V37" i="22"/>
  <c r="U21" i="22"/>
  <c r="U35" i="22"/>
  <c r="U37" i="22"/>
  <c r="T21" i="22"/>
  <c r="T35" i="22"/>
  <c r="T37" i="22"/>
  <c r="S21" i="22"/>
  <c r="S35" i="22"/>
  <c r="S37" i="22"/>
  <c r="R21" i="22"/>
  <c r="R35" i="22"/>
  <c r="R37" i="22"/>
  <c r="Q21" i="22"/>
  <c r="Q35" i="22"/>
  <c r="Q37" i="22"/>
  <c r="P21" i="22"/>
  <c r="P35" i="22"/>
  <c r="P37" i="22"/>
  <c r="O21" i="22"/>
  <c r="O35" i="22"/>
  <c r="O37" i="22"/>
  <c r="N21" i="22"/>
  <c r="N35" i="22"/>
  <c r="N37" i="22"/>
  <c r="M21" i="22"/>
  <c r="M35" i="22"/>
  <c r="M37" i="22"/>
  <c r="X3" i="22"/>
  <c r="W3" i="22"/>
  <c r="V3" i="22"/>
  <c r="U3" i="22"/>
  <c r="T3" i="22"/>
  <c r="S3" i="22"/>
  <c r="R3" i="22"/>
  <c r="Q3" i="22"/>
  <c r="P3" i="22"/>
  <c r="O3" i="22"/>
  <c r="N3" i="22"/>
  <c r="M3" i="22"/>
  <c r="I3" i="22"/>
  <c r="H3" i="22"/>
  <c r="E3" i="22"/>
  <c r="D3" i="22"/>
  <c r="C3" i="22"/>
  <c r="M2" i="22"/>
  <c r="J2" i="22"/>
  <c r="E2" i="22"/>
  <c r="D2" i="22"/>
  <c r="C2" i="22"/>
  <c r="A1" i="22"/>
  <c r="F3" i="21"/>
  <c r="G3" i="21"/>
  <c r="F2" i="21"/>
  <c r="I3" i="21"/>
  <c r="J3" i="21"/>
  <c r="K3" i="21"/>
  <c r="A2" i="21"/>
  <c r="B2" i="21"/>
  <c r="K56" i="21"/>
  <c r="K59" i="21"/>
  <c r="K70" i="21"/>
  <c r="K72" i="21"/>
  <c r="K77" i="21"/>
  <c r="K79" i="21"/>
  <c r="K81" i="21"/>
  <c r="K85" i="21"/>
  <c r="K89" i="21"/>
  <c r="K94" i="21"/>
  <c r="K96" i="21"/>
  <c r="K98" i="21"/>
  <c r="K100" i="21"/>
  <c r="K102" i="21"/>
  <c r="K92" i="21"/>
  <c r="K104" i="21"/>
  <c r="K113" i="21"/>
  <c r="J56" i="21"/>
  <c r="J59" i="21"/>
  <c r="J70" i="21"/>
  <c r="J72" i="21"/>
  <c r="J77" i="21"/>
  <c r="J79" i="21"/>
  <c r="J81" i="21"/>
  <c r="J85" i="21"/>
  <c r="J89" i="21"/>
  <c r="J94" i="21"/>
  <c r="J96" i="21"/>
  <c r="J98" i="21"/>
  <c r="J100" i="21"/>
  <c r="J102" i="21"/>
  <c r="J92" i="21"/>
  <c r="J104" i="21"/>
  <c r="J113" i="21"/>
  <c r="I56" i="21"/>
  <c r="I59" i="21"/>
  <c r="I70" i="21"/>
  <c r="I72" i="21"/>
  <c r="I77" i="21"/>
  <c r="I79" i="21"/>
  <c r="I81" i="21"/>
  <c r="I85" i="21"/>
  <c r="I89" i="21"/>
  <c r="I94" i="21"/>
  <c r="I96" i="21"/>
  <c r="I98" i="21"/>
  <c r="I100" i="21"/>
  <c r="I102" i="21"/>
  <c r="I92" i="21"/>
  <c r="I104" i="21"/>
  <c r="I113" i="21"/>
  <c r="H56" i="21"/>
  <c r="H59" i="21"/>
  <c r="H70" i="21"/>
  <c r="H72" i="21"/>
  <c r="H77" i="21"/>
  <c r="H79" i="21"/>
  <c r="H81" i="21"/>
  <c r="H85" i="21"/>
  <c r="H89" i="21"/>
  <c r="H94" i="21"/>
  <c r="H96" i="21"/>
  <c r="H98" i="21"/>
  <c r="H100" i="21"/>
  <c r="H102" i="21"/>
  <c r="H92" i="21"/>
  <c r="H104" i="21"/>
  <c r="H113" i="21"/>
  <c r="G56" i="21"/>
  <c r="G59" i="21"/>
  <c r="G70" i="21"/>
  <c r="G72" i="21"/>
  <c r="G77" i="21"/>
  <c r="G79" i="21"/>
  <c r="G81" i="21"/>
  <c r="G85" i="21"/>
  <c r="G89" i="21"/>
  <c r="G94" i="21"/>
  <c r="G96" i="21"/>
  <c r="G98" i="21"/>
  <c r="G100" i="21"/>
  <c r="G102" i="21"/>
  <c r="G92" i="21"/>
  <c r="G104" i="21"/>
  <c r="G113" i="21"/>
  <c r="F56" i="21"/>
  <c r="F59" i="21"/>
  <c r="F70" i="21"/>
  <c r="F72" i="21"/>
  <c r="F77" i="21"/>
  <c r="F79" i="21"/>
  <c r="F81" i="21"/>
  <c r="F85" i="21"/>
  <c r="F89" i="21"/>
  <c r="F94" i="21"/>
  <c r="F96" i="21"/>
  <c r="F98" i="21"/>
  <c r="F100" i="21"/>
  <c r="F102" i="21"/>
  <c r="F92" i="21"/>
  <c r="F104" i="21"/>
  <c r="F113" i="21"/>
  <c r="E56" i="21"/>
  <c r="E59" i="21"/>
  <c r="E70" i="21"/>
  <c r="E72" i="21"/>
  <c r="E77" i="21"/>
  <c r="E79" i="21"/>
  <c r="E81" i="21"/>
  <c r="E85" i="21"/>
  <c r="E89" i="21"/>
  <c r="E94" i="21"/>
  <c r="E96" i="21"/>
  <c r="E98" i="21"/>
  <c r="E100" i="21"/>
  <c r="E102" i="21"/>
  <c r="E92" i="21"/>
  <c r="E104" i="21"/>
  <c r="E113" i="21"/>
  <c r="D56" i="21"/>
  <c r="D59" i="21"/>
  <c r="D70" i="21"/>
  <c r="D72" i="21"/>
  <c r="D77" i="21"/>
  <c r="D79" i="21"/>
  <c r="D81" i="21"/>
  <c r="D85" i="21"/>
  <c r="D89" i="21"/>
  <c r="D94" i="21"/>
  <c r="D96" i="21"/>
  <c r="D98" i="21"/>
  <c r="D100" i="21"/>
  <c r="D102" i="21"/>
  <c r="D92" i="21"/>
  <c r="D104" i="21"/>
  <c r="D113" i="21"/>
  <c r="C56" i="21"/>
  <c r="C59" i="21"/>
  <c r="C70" i="21"/>
  <c r="C72" i="21"/>
  <c r="C77" i="21"/>
  <c r="C79" i="21"/>
  <c r="C81" i="21"/>
  <c r="C85" i="21"/>
  <c r="C89" i="21"/>
  <c r="C94" i="21"/>
  <c r="C96" i="21"/>
  <c r="C98" i="21"/>
  <c r="C100" i="21"/>
  <c r="C102" i="21"/>
  <c r="C92" i="21"/>
  <c r="C104" i="21"/>
  <c r="C113" i="21"/>
  <c r="K5" i="21"/>
  <c r="K11" i="21"/>
  <c r="K8" i="21"/>
  <c r="K19" i="21"/>
  <c r="K21" i="21"/>
  <c r="K26" i="21"/>
  <c r="K28" i="21"/>
  <c r="K30" i="21"/>
  <c r="K35" i="21"/>
  <c r="K34" i="21"/>
  <c r="K38" i="21"/>
  <c r="K41" i="21"/>
  <c r="K43" i="21"/>
  <c r="K45" i="21"/>
  <c r="K47" i="21"/>
  <c r="K49" i="21"/>
  <c r="K51" i="21"/>
  <c r="K53" i="21"/>
  <c r="K112" i="21"/>
  <c r="J5" i="21"/>
  <c r="J11" i="21"/>
  <c r="J8" i="21"/>
  <c r="J19" i="21"/>
  <c r="J21" i="21"/>
  <c r="J26" i="21"/>
  <c r="J28" i="21"/>
  <c r="J30" i="21"/>
  <c r="J35" i="21"/>
  <c r="J34" i="21"/>
  <c r="J38" i="21"/>
  <c r="J41" i="21"/>
  <c r="J43" i="21"/>
  <c r="J45" i="21"/>
  <c r="J47" i="21"/>
  <c r="J49" i="21"/>
  <c r="J51" i="21"/>
  <c r="J53" i="21"/>
  <c r="J112" i="21"/>
  <c r="I5" i="21"/>
  <c r="I11" i="21"/>
  <c r="I8" i="21"/>
  <c r="I19" i="21"/>
  <c r="I21" i="21"/>
  <c r="I26" i="21"/>
  <c r="I28" i="21"/>
  <c r="I30" i="21"/>
  <c r="I35" i="21"/>
  <c r="I34" i="21"/>
  <c r="I38" i="21"/>
  <c r="I41" i="21"/>
  <c r="I43" i="21"/>
  <c r="I45" i="21"/>
  <c r="I47" i="21"/>
  <c r="I49" i="21"/>
  <c r="I51" i="21"/>
  <c r="I53" i="21"/>
  <c r="I112" i="21"/>
  <c r="H5" i="21"/>
  <c r="H8" i="21"/>
  <c r="H19" i="21"/>
  <c r="H21" i="21"/>
  <c r="H26" i="21"/>
  <c r="H28" i="21"/>
  <c r="H30" i="21"/>
  <c r="H34" i="21"/>
  <c r="H38" i="21"/>
  <c r="H41" i="21"/>
  <c r="H43" i="21"/>
  <c r="H45" i="21"/>
  <c r="H47" i="21"/>
  <c r="H49" i="21"/>
  <c r="H51" i="21"/>
  <c r="H53" i="21"/>
  <c r="H112" i="21"/>
  <c r="G5" i="21"/>
  <c r="G8" i="21"/>
  <c r="G19" i="21"/>
  <c r="G21" i="21"/>
  <c r="G26" i="21"/>
  <c r="G28" i="21"/>
  <c r="G30" i="21"/>
  <c r="G34" i="21"/>
  <c r="G38" i="21"/>
  <c r="G41" i="21"/>
  <c r="G43" i="21"/>
  <c r="G45" i="21"/>
  <c r="G47" i="21"/>
  <c r="G49" i="21"/>
  <c r="G51" i="21"/>
  <c r="G53" i="21"/>
  <c r="G112" i="21"/>
  <c r="F5" i="21"/>
  <c r="F8" i="21"/>
  <c r="F19" i="21"/>
  <c r="F21" i="21"/>
  <c r="F26" i="21"/>
  <c r="F28" i="21"/>
  <c r="F30" i="21"/>
  <c r="F34" i="21"/>
  <c r="F38" i="21"/>
  <c r="F41" i="21"/>
  <c r="F43" i="21"/>
  <c r="F45" i="21"/>
  <c r="F47" i="21"/>
  <c r="F49" i="21"/>
  <c r="F51" i="21"/>
  <c r="F53" i="21"/>
  <c r="F112" i="21"/>
  <c r="E5" i="21"/>
  <c r="E8" i="21"/>
  <c r="E19" i="21"/>
  <c r="E21" i="21"/>
  <c r="E26" i="21"/>
  <c r="E28" i="21"/>
  <c r="E30" i="21"/>
  <c r="E34" i="21"/>
  <c r="E38" i="21"/>
  <c r="E41" i="21"/>
  <c r="E43" i="21"/>
  <c r="E45" i="21"/>
  <c r="E47" i="21"/>
  <c r="E49" i="21"/>
  <c r="E51" i="21"/>
  <c r="E53" i="21"/>
  <c r="E112" i="21"/>
  <c r="D5" i="21"/>
  <c r="D8" i="21"/>
  <c r="D19" i="21"/>
  <c r="D21" i="21"/>
  <c r="D26" i="21"/>
  <c r="D28" i="21"/>
  <c r="D30" i="21"/>
  <c r="D34" i="21"/>
  <c r="D38" i="21"/>
  <c r="D41" i="21"/>
  <c r="D43" i="21"/>
  <c r="D45" i="21"/>
  <c r="D47" i="21"/>
  <c r="D49" i="21"/>
  <c r="D51" i="21"/>
  <c r="D53" i="21"/>
  <c r="D112" i="21"/>
  <c r="C5" i="21"/>
  <c r="C8" i="21"/>
  <c r="C19" i="21"/>
  <c r="C21" i="21"/>
  <c r="C26" i="21"/>
  <c r="C28" i="21"/>
  <c r="C30" i="21"/>
  <c r="C34" i="21"/>
  <c r="C38" i="21"/>
  <c r="C41" i="21"/>
  <c r="C43" i="21"/>
  <c r="C45" i="21"/>
  <c r="C47" i="21"/>
  <c r="C49" i="21"/>
  <c r="C51" i="21"/>
  <c r="C53" i="21"/>
  <c r="C112" i="21"/>
  <c r="A107" i="21"/>
  <c r="W53" i="21"/>
  <c r="W104" i="21"/>
  <c r="W106" i="21"/>
  <c r="V53" i="21"/>
  <c r="V104" i="21"/>
  <c r="V106" i="21"/>
  <c r="U53" i="21"/>
  <c r="U104" i="21"/>
  <c r="U106" i="21"/>
  <c r="T53" i="21"/>
  <c r="T104" i="21"/>
  <c r="T106" i="21"/>
  <c r="S53" i="21"/>
  <c r="S104" i="21"/>
  <c r="S106" i="21"/>
  <c r="R53" i="21"/>
  <c r="R104" i="21"/>
  <c r="R106" i="21"/>
  <c r="Q53" i="21"/>
  <c r="Q104" i="21"/>
  <c r="Q106" i="21"/>
  <c r="P53" i="21"/>
  <c r="P104" i="21"/>
  <c r="P106" i="21"/>
  <c r="O53" i="21"/>
  <c r="O104" i="21"/>
  <c r="O106" i="21"/>
  <c r="N53" i="21"/>
  <c r="N104" i="21"/>
  <c r="N106" i="21"/>
  <c r="M53" i="21"/>
  <c r="M104" i="21"/>
  <c r="M106" i="21"/>
  <c r="L53" i="21"/>
  <c r="L104" i="21"/>
  <c r="L106" i="21"/>
  <c r="K106" i="21"/>
  <c r="J106" i="21"/>
  <c r="I106" i="21"/>
  <c r="H106" i="21"/>
  <c r="G106" i="21"/>
  <c r="F106" i="21"/>
  <c r="E106" i="21"/>
  <c r="D106" i="21"/>
  <c r="C106" i="21"/>
  <c r="A106" i="21"/>
  <c r="A52" i="21"/>
  <c r="A103" i="21"/>
  <c r="A51" i="21"/>
  <c r="A102" i="21"/>
  <c r="A50" i="21"/>
  <c r="A101" i="21"/>
  <c r="A49" i="21"/>
  <c r="A100" i="21"/>
  <c r="A48" i="21"/>
  <c r="A99" i="21"/>
  <c r="A47" i="21"/>
  <c r="A98" i="21"/>
  <c r="A46" i="21"/>
  <c r="A97" i="21"/>
  <c r="A45" i="21"/>
  <c r="A96" i="21"/>
  <c r="A44" i="21"/>
  <c r="A95" i="21"/>
  <c r="A43" i="21"/>
  <c r="A94" i="21"/>
  <c r="A42" i="21"/>
  <c r="A93" i="21"/>
  <c r="A41" i="21"/>
  <c r="A92" i="21"/>
  <c r="A40" i="21"/>
  <c r="A91" i="21"/>
  <c r="A39" i="21"/>
  <c r="A90" i="21"/>
  <c r="A38" i="21"/>
  <c r="A89" i="21"/>
  <c r="A37" i="21"/>
  <c r="A88" i="21"/>
  <c r="A36" i="21"/>
  <c r="A87" i="21"/>
  <c r="A35" i="21"/>
  <c r="A86" i="21"/>
  <c r="A34" i="21"/>
  <c r="A85" i="21"/>
  <c r="A33" i="21"/>
  <c r="A84" i="21"/>
  <c r="A32" i="21"/>
  <c r="A83" i="21"/>
  <c r="A31" i="21"/>
  <c r="A82" i="21"/>
  <c r="A30" i="21"/>
  <c r="A81" i="21"/>
  <c r="A29" i="21"/>
  <c r="A80" i="21"/>
  <c r="A28" i="21"/>
  <c r="A79" i="21"/>
  <c r="A27" i="21"/>
  <c r="A78" i="21"/>
  <c r="A26" i="21"/>
  <c r="A77" i="21"/>
  <c r="A25" i="21"/>
  <c r="A76" i="21"/>
  <c r="A24" i="21"/>
  <c r="A75" i="21"/>
  <c r="A23" i="21"/>
  <c r="A74" i="21"/>
  <c r="A22" i="21"/>
  <c r="A73" i="21"/>
  <c r="A21" i="21"/>
  <c r="A72" i="21"/>
  <c r="A20" i="21"/>
  <c r="A71" i="21"/>
  <c r="A19" i="21"/>
  <c r="A70" i="21"/>
  <c r="A18" i="21"/>
  <c r="A69" i="21"/>
  <c r="A17" i="21"/>
  <c r="A68" i="21"/>
  <c r="A16" i="21"/>
  <c r="A67" i="21"/>
  <c r="A15" i="21"/>
  <c r="A66" i="21"/>
  <c r="A14" i="21"/>
  <c r="A65" i="21"/>
  <c r="A13" i="21"/>
  <c r="A64" i="21"/>
  <c r="A12" i="21"/>
  <c r="A63" i="21"/>
  <c r="A11" i="21"/>
  <c r="A62" i="21"/>
  <c r="A10" i="21"/>
  <c r="A61" i="21"/>
  <c r="A9" i="21"/>
  <c r="A60" i="21"/>
  <c r="A8" i="21"/>
  <c r="A59" i="21"/>
  <c r="A7" i="21"/>
  <c r="A58" i="21"/>
  <c r="A6" i="21"/>
  <c r="A57" i="21"/>
  <c r="A5" i="21"/>
  <c r="A56" i="21"/>
  <c r="W3" i="21"/>
  <c r="V3" i="21"/>
  <c r="U3" i="21"/>
  <c r="T3" i="21"/>
  <c r="S3" i="21"/>
  <c r="R3" i="21"/>
  <c r="Q3" i="21"/>
  <c r="P3" i="21"/>
  <c r="O3" i="21"/>
  <c r="N3" i="21"/>
  <c r="M3" i="21"/>
  <c r="L3" i="21"/>
  <c r="H3" i="21"/>
  <c r="E3" i="21"/>
  <c r="D3" i="21"/>
  <c r="C3" i="21"/>
  <c r="L2" i="21"/>
  <c r="I2" i="21"/>
  <c r="E2" i="21"/>
  <c r="D2" i="21"/>
  <c r="C2" i="21"/>
  <c r="A1" i="21"/>
  <c r="O3" i="25"/>
  <c r="P3" i="25"/>
  <c r="Q3" i="25"/>
  <c r="A2" i="25"/>
  <c r="B2" i="25"/>
  <c r="C2" i="25"/>
  <c r="Q5" i="25"/>
  <c r="Q9" i="25"/>
  <c r="Q15" i="25"/>
  <c r="Q19" i="25"/>
  <c r="Q24" i="25"/>
  <c r="Q25" i="25"/>
  <c r="Q28" i="25"/>
  <c r="Q32" i="25"/>
  <c r="Q38" i="25"/>
  <c r="Q42" i="25"/>
  <c r="Q47" i="25"/>
  <c r="Q48" i="25"/>
  <c r="Q50" i="25"/>
  <c r="Q52" i="25"/>
  <c r="Q53" i="25"/>
  <c r="Q56" i="25"/>
  <c r="P5" i="25"/>
  <c r="P9" i="25"/>
  <c r="P15" i="25"/>
  <c r="P19" i="25"/>
  <c r="P24" i="25"/>
  <c r="P25" i="25"/>
  <c r="P28" i="25"/>
  <c r="P32" i="25"/>
  <c r="P38" i="25"/>
  <c r="P42" i="25"/>
  <c r="P47" i="25"/>
  <c r="P48" i="25"/>
  <c r="P50" i="25"/>
  <c r="P52" i="25"/>
  <c r="P53" i="25"/>
  <c r="P56" i="25"/>
  <c r="O5" i="25"/>
  <c r="O9" i="25"/>
  <c r="O15" i="25"/>
  <c r="O19" i="25"/>
  <c r="O24" i="25"/>
  <c r="O25" i="25"/>
  <c r="O28" i="25"/>
  <c r="O32" i="25"/>
  <c r="O38" i="25"/>
  <c r="O42" i="25"/>
  <c r="O47" i="25"/>
  <c r="O48" i="25"/>
  <c r="O50" i="25"/>
  <c r="O52" i="25"/>
  <c r="O53" i="25"/>
  <c r="O56" i="25"/>
  <c r="A54" i="25"/>
  <c r="C5" i="25"/>
  <c r="D5" i="25"/>
  <c r="E5" i="25"/>
  <c r="F5" i="25"/>
  <c r="G5" i="25"/>
  <c r="H5" i="25"/>
  <c r="I5" i="25"/>
  <c r="J5" i="25"/>
  <c r="K5" i="25"/>
  <c r="L5" i="25"/>
  <c r="M5" i="25"/>
  <c r="N5" i="25"/>
  <c r="C9" i="25"/>
  <c r="D9" i="25"/>
  <c r="E9" i="25"/>
  <c r="F9" i="25"/>
  <c r="G9" i="25"/>
  <c r="H9" i="25"/>
  <c r="I9" i="25"/>
  <c r="J9" i="25"/>
  <c r="K9" i="25"/>
  <c r="L9" i="25"/>
  <c r="M9" i="25"/>
  <c r="N9" i="25"/>
  <c r="C15" i="25"/>
  <c r="D15" i="25"/>
  <c r="E15" i="25"/>
  <c r="F15" i="25"/>
  <c r="G15" i="25"/>
  <c r="H15" i="25"/>
  <c r="I15" i="25"/>
  <c r="J15" i="25"/>
  <c r="K15" i="25"/>
  <c r="L15" i="25"/>
  <c r="M15" i="25"/>
  <c r="N15" i="25"/>
  <c r="C19" i="25"/>
  <c r="D19" i="25"/>
  <c r="E19" i="25"/>
  <c r="F19" i="25"/>
  <c r="G19" i="25"/>
  <c r="H19" i="25"/>
  <c r="I19" i="25"/>
  <c r="J19" i="25"/>
  <c r="K19" i="25"/>
  <c r="L19" i="25"/>
  <c r="M19" i="25"/>
  <c r="N19" i="25"/>
  <c r="N24" i="25"/>
  <c r="N25" i="25"/>
  <c r="C28" i="25"/>
  <c r="D28" i="25"/>
  <c r="E28" i="25"/>
  <c r="F28" i="25"/>
  <c r="G28" i="25"/>
  <c r="H28" i="25"/>
  <c r="I28" i="25"/>
  <c r="J28" i="25"/>
  <c r="K28" i="25"/>
  <c r="L28" i="25"/>
  <c r="M28" i="25"/>
  <c r="N28" i="25"/>
  <c r="C32" i="25"/>
  <c r="D32" i="25"/>
  <c r="E32" i="25"/>
  <c r="F32" i="25"/>
  <c r="G32" i="25"/>
  <c r="H32" i="25"/>
  <c r="I32" i="25"/>
  <c r="J32" i="25"/>
  <c r="K32" i="25"/>
  <c r="L32" i="25"/>
  <c r="M32" i="25"/>
  <c r="N32" i="25"/>
  <c r="C38" i="25"/>
  <c r="D38" i="25"/>
  <c r="E38" i="25"/>
  <c r="F38" i="25"/>
  <c r="G38" i="25"/>
  <c r="H38" i="25"/>
  <c r="I38" i="25"/>
  <c r="J38" i="25"/>
  <c r="K38" i="25"/>
  <c r="L38" i="25"/>
  <c r="M38" i="25"/>
  <c r="N38" i="25"/>
  <c r="C42" i="25"/>
  <c r="D42" i="25"/>
  <c r="E42" i="25"/>
  <c r="F42" i="25"/>
  <c r="G42" i="25"/>
  <c r="H42" i="25"/>
  <c r="I42" i="25"/>
  <c r="J42" i="25"/>
  <c r="K42" i="25"/>
  <c r="L42" i="25"/>
  <c r="M42" i="25"/>
  <c r="N42" i="25"/>
  <c r="N47" i="25"/>
  <c r="N48" i="25"/>
  <c r="N50" i="25"/>
  <c r="N52" i="25"/>
  <c r="N53" i="25"/>
  <c r="M25" i="25"/>
  <c r="M48" i="25"/>
  <c r="M50" i="25"/>
  <c r="M53" i="25"/>
  <c r="L25" i="25"/>
  <c r="L48" i="25"/>
  <c r="L50" i="25"/>
  <c r="L53" i="25"/>
  <c r="K25" i="25"/>
  <c r="K48" i="25"/>
  <c r="K50" i="25"/>
  <c r="K53" i="25"/>
  <c r="J25" i="25"/>
  <c r="J48" i="25"/>
  <c r="J50" i="25"/>
  <c r="J53" i="25"/>
  <c r="I25" i="25"/>
  <c r="I48" i="25"/>
  <c r="I50" i="25"/>
  <c r="I53" i="25"/>
  <c r="H25" i="25"/>
  <c r="H48" i="25"/>
  <c r="H50" i="25"/>
  <c r="H53" i="25"/>
  <c r="G25" i="25"/>
  <c r="G48" i="25"/>
  <c r="G50" i="25"/>
  <c r="G53" i="25"/>
  <c r="F25" i="25"/>
  <c r="F48" i="25"/>
  <c r="F50" i="25"/>
  <c r="F53" i="25"/>
  <c r="E25" i="25"/>
  <c r="E48" i="25"/>
  <c r="E50" i="25"/>
  <c r="E53" i="25"/>
  <c r="D25" i="25"/>
  <c r="D48" i="25"/>
  <c r="D50" i="25"/>
  <c r="D53" i="25"/>
  <c r="C25" i="25"/>
  <c r="C48" i="25"/>
  <c r="C50" i="25"/>
  <c r="C53" i="25"/>
  <c r="A53" i="25"/>
  <c r="A52" i="25"/>
  <c r="A50" i="25"/>
  <c r="A48" i="25"/>
  <c r="A47" i="25"/>
  <c r="Q46" i="25"/>
  <c r="P46" i="25"/>
  <c r="O46" i="25"/>
  <c r="N46" i="25"/>
  <c r="A46" i="25"/>
  <c r="Q45" i="25"/>
  <c r="P45" i="25"/>
  <c r="O45" i="25"/>
  <c r="N45" i="25"/>
  <c r="A45" i="25"/>
  <c r="Q44" i="25"/>
  <c r="P44" i="25"/>
  <c r="O44" i="25"/>
  <c r="N44" i="25"/>
  <c r="A44" i="25"/>
  <c r="Q43" i="25"/>
  <c r="P43" i="25"/>
  <c r="O43" i="25"/>
  <c r="N43" i="25"/>
  <c r="A43" i="25"/>
  <c r="A42" i="25"/>
  <c r="Q41" i="25"/>
  <c r="P41" i="25"/>
  <c r="O41" i="25"/>
  <c r="N41" i="25"/>
  <c r="A41" i="25"/>
  <c r="Q40" i="25"/>
  <c r="P40" i="25"/>
  <c r="O40" i="25"/>
  <c r="N40" i="25"/>
  <c r="A40" i="25"/>
  <c r="Q39" i="25"/>
  <c r="P39" i="25"/>
  <c r="O39" i="25"/>
  <c r="N39" i="25"/>
  <c r="A39" i="25"/>
  <c r="A38" i="25"/>
  <c r="Q37" i="25"/>
  <c r="P37" i="25"/>
  <c r="O37" i="25"/>
  <c r="N37" i="25"/>
  <c r="A37" i="25"/>
  <c r="Q36" i="25"/>
  <c r="P36" i="25"/>
  <c r="O36" i="25"/>
  <c r="N36" i="25"/>
  <c r="A36" i="25"/>
  <c r="Q35" i="25"/>
  <c r="P35" i="25"/>
  <c r="O35" i="25"/>
  <c r="N35" i="25"/>
  <c r="A35" i="25"/>
  <c r="Q34" i="25"/>
  <c r="P34" i="25"/>
  <c r="O34" i="25"/>
  <c r="N34" i="25"/>
  <c r="A34" i="25"/>
  <c r="Q33" i="25"/>
  <c r="P33" i="25"/>
  <c r="O33" i="25"/>
  <c r="N33" i="25"/>
  <c r="A33" i="25"/>
  <c r="A32" i="25"/>
  <c r="Q31" i="25"/>
  <c r="P31" i="25"/>
  <c r="O31" i="25"/>
  <c r="N31" i="25"/>
  <c r="A31" i="25"/>
  <c r="Q30" i="25"/>
  <c r="P30" i="25"/>
  <c r="O30" i="25"/>
  <c r="N30" i="25"/>
  <c r="A30" i="25"/>
  <c r="Q29" i="25"/>
  <c r="P29" i="25"/>
  <c r="O29" i="25"/>
  <c r="N29" i="25"/>
  <c r="A29" i="25"/>
  <c r="A28" i="25"/>
  <c r="A27" i="25"/>
  <c r="M26" i="25"/>
  <c r="L26" i="25"/>
  <c r="K26" i="25"/>
  <c r="J26" i="25"/>
  <c r="I26" i="25"/>
  <c r="H26" i="25"/>
  <c r="G26" i="25"/>
  <c r="F26" i="25"/>
  <c r="E26" i="25"/>
  <c r="D26" i="25"/>
  <c r="A25" i="25"/>
  <c r="A24" i="25"/>
  <c r="Q23" i="25"/>
  <c r="P23" i="25"/>
  <c r="O23" i="25"/>
  <c r="N23" i="25"/>
  <c r="A23" i="25"/>
  <c r="Q22" i="25"/>
  <c r="P22" i="25"/>
  <c r="O22" i="25"/>
  <c r="N22" i="25"/>
  <c r="A22" i="25"/>
  <c r="Q21" i="25"/>
  <c r="P21" i="25"/>
  <c r="O21" i="25"/>
  <c r="N21" i="25"/>
  <c r="A21" i="25"/>
  <c r="Q20" i="25"/>
  <c r="P20" i="25"/>
  <c r="O20" i="25"/>
  <c r="N20" i="25"/>
  <c r="A20" i="25"/>
  <c r="A19" i="25"/>
  <c r="Q18" i="25"/>
  <c r="P18" i="25"/>
  <c r="O18" i="25"/>
  <c r="N18" i="25"/>
  <c r="A18" i="25"/>
  <c r="Q17" i="25"/>
  <c r="P17" i="25"/>
  <c r="O17" i="25"/>
  <c r="N17" i="25"/>
  <c r="A17" i="25"/>
  <c r="Q16" i="25"/>
  <c r="P16" i="25"/>
  <c r="O16" i="25"/>
  <c r="N16" i="25"/>
  <c r="A16" i="25"/>
  <c r="A15" i="25"/>
  <c r="Q14" i="25"/>
  <c r="P14" i="25"/>
  <c r="O14" i="25"/>
  <c r="N14" i="25"/>
  <c r="A14" i="25"/>
  <c r="Q13" i="25"/>
  <c r="P13" i="25"/>
  <c r="O13" i="25"/>
  <c r="N13" i="25"/>
  <c r="A13" i="25"/>
  <c r="Q12" i="25"/>
  <c r="P12" i="25"/>
  <c r="O12" i="25"/>
  <c r="N12" i="25"/>
  <c r="A12" i="25"/>
  <c r="Q11" i="25"/>
  <c r="P11" i="25"/>
  <c r="O11" i="25"/>
  <c r="N11" i="25"/>
  <c r="A11" i="25"/>
  <c r="Q10" i="25"/>
  <c r="P10" i="25"/>
  <c r="O10" i="25"/>
  <c r="N10" i="25"/>
  <c r="A10" i="25"/>
  <c r="A9" i="25"/>
  <c r="Q8" i="25"/>
  <c r="P8" i="25"/>
  <c r="O8" i="25"/>
  <c r="N8" i="25"/>
  <c r="A8" i="25"/>
  <c r="Q7" i="25"/>
  <c r="P7" i="25"/>
  <c r="O7" i="25"/>
  <c r="N7" i="25"/>
  <c r="A7" i="25"/>
  <c r="Q6" i="25"/>
  <c r="P6" i="25"/>
  <c r="O6" i="25"/>
  <c r="N6" i="25"/>
  <c r="A6" i="25"/>
  <c r="A5" i="25"/>
  <c r="A4" i="25"/>
  <c r="A1" i="25"/>
  <c r="O3" i="26"/>
  <c r="P3" i="26"/>
  <c r="Q3" i="26"/>
  <c r="A2" i="26"/>
  <c r="B2" i="26"/>
  <c r="C2" i="26"/>
  <c r="Q5" i="26"/>
  <c r="Q6" i="26"/>
  <c r="Q7" i="26"/>
  <c r="Q8" i="26"/>
  <c r="Q9" i="26"/>
  <c r="Q10" i="26"/>
  <c r="Q11" i="26"/>
  <c r="Q12" i="26"/>
  <c r="Q13" i="26"/>
  <c r="Q14" i="26"/>
  <c r="Q15" i="26"/>
  <c r="Q16" i="26"/>
  <c r="Q17" i="26"/>
  <c r="Q18" i="26"/>
  <c r="Q19" i="26"/>
  <c r="Q20" i="26"/>
  <c r="Q45" i="26"/>
  <c r="P5" i="26"/>
  <c r="P6" i="26"/>
  <c r="P7" i="26"/>
  <c r="P8" i="26"/>
  <c r="P9" i="26"/>
  <c r="P10" i="26"/>
  <c r="P11" i="26"/>
  <c r="P12" i="26"/>
  <c r="P13" i="26"/>
  <c r="P14" i="26"/>
  <c r="P15" i="26"/>
  <c r="P16" i="26"/>
  <c r="P17" i="26"/>
  <c r="P18" i="26"/>
  <c r="P19" i="26"/>
  <c r="P20" i="26"/>
  <c r="P45" i="26"/>
  <c r="O5" i="26"/>
  <c r="O6" i="26"/>
  <c r="O7" i="26"/>
  <c r="O8" i="26"/>
  <c r="O9" i="26"/>
  <c r="O10" i="26"/>
  <c r="O11" i="26"/>
  <c r="O12" i="26"/>
  <c r="O13" i="26"/>
  <c r="O14" i="26"/>
  <c r="O15" i="26"/>
  <c r="O16" i="26"/>
  <c r="O17" i="26"/>
  <c r="O18" i="26"/>
  <c r="O19" i="26"/>
  <c r="O20" i="26"/>
  <c r="O45" i="26"/>
  <c r="A42" i="26"/>
  <c r="Q23" i="26"/>
  <c r="Q24" i="26"/>
  <c r="Q25" i="26"/>
  <c r="Q26" i="26"/>
  <c r="Q27" i="26"/>
  <c r="Q28" i="26"/>
  <c r="Q29" i="26"/>
  <c r="Q30" i="26"/>
  <c r="Q31" i="26"/>
  <c r="Q32" i="26"/>
  <c r="Q33" i="26"/>
  <c r="Q34" i="26"/>
  <c r="Q35" i="26"/>
  <c r="Q36" i="26"/>
  <c r="Q37" i="26"/>
  <c r="Q38" i="26"/>
  <c r="Q39" i="26"/>
  <c r="P23" i="26"/>
  <c r="P24" i="26"/>
  <c r="P25" i="26"/>
  <c r="P26" i="26"/>
  <c r="P27" i="26"/>
  <c r="P28" i="26"/>
  <c r="P29" i="26"/>
  <c r="P30" i="26"/>
  <c r="P31" i="26"/>
  <c r="P32" i="26"/>
  <c r="P33" i="26"/>
  <c r="P34" i="26"/>
  <c r="P35" i="26"/>
  <c r="P36" i="26"/>
  <c r="P37" i="26"/>
  <c r="P38" i="26"/>
  <c r="P39" i="26"/>
  <c r="O23" i="26"/>
  <c r="O24" i="26"/>
  <c r="O25" i="26"/>
  <c r="O26" i="26"/>
  <c r="O27" i="26"/>
  <c r="O28" i="26"/>
  <c r="O29" i="26"/>
  <c r="O30" i="26"/>
  <c r="O31" i="26"/>
  <c r="O32" i="26"/>
  <c r="O33" i="26"/>
  <c r="O34" i="26"/>
  <c r="O35" i="26"/>
  <c r="O36" i="26"/>
  <c r="O37" i="26"/>
  <c r="O38" i="26"/>
  <c r="O39" i="26"/>
  <c r="N5" i="26"/>
  <c r="N6" i="26"/>
  <c r="N7" i="26"/>
  <c r="N8" i="26"/>
  <c r="N9" i="26"/>
  <c r="N10" i="26"/>
  <c r="N11" i="26"/>
  <c r="N12" i="26"/>
  <c r="N13" i="26"/>
  <c r="N14" i="26"/>
  <c r="N15" i="26"/>
  <c r="N16" i="26"/>
  <c r="N17" i="26"/>
  <c r="N18" i="26"/>
  <c r="N19" i="26"/>
  <c r="N20" i="26"/>
  <c r="N23" i="26"/>
  <c r="N24" i="26"/>
  <c r="N25" i="26"/>
  <c r="N26" i="26"/>
  <c r="N27" i="26"/>
  <c r="N28" i="26"/>
  <c r="N29" i="26"/>
  <c r="N30" i="26"/>
  <c r="G31" i="26"/>
  <c r="N31" i="26"/>
  <c r="N32" i="26"/>
  <c r="N33" i="26"/>
  <c r="N34" i="26"/>
  <c r="N35" i="26"/>
  <c r="N36" i="26"/>
  <c r="N37" i="26"/>
  <c r="N38" i="26"/>
  <c r="N39" i="26"/>
  <c r="M20" i="26"/>
  <c r="M38" i="26"/>
  <c r="M39" i="26"/>
  <c r="L20" i="26"/>
  <c r="L38" i="26"/>
  <c r="L39" i="26"/>
  <c r="K20" i="26"/>
  <c r="K38" i="26"/>
  <c r="K39" i="26"/>
  <c r="J20" i="26"/>
  <c r="J38" i="26"/>
  <c r="J39" i="26"/>
  <c r="I20" i="26"/>
  <c r="I38" i="26"/>
  <c r="I39" i="26"/>
  <c r="H20" i="26"/>
  <c r="H38" i="26"/>
  <c r="H39" i="26"/>
  <c r="G20" i="26"/>
  <c r="G38" i="26"/>
  <c r="G39" i="26"/>
  <c r="F20" i="26"/>
  <c r="F38" i="26"/>
  <c r="F39" i="26"/>
  <c r="E20" i="26"/>
  <c r="E38" i="26"/>
  <c r="E39" i="26"/>
  <c r="D20" i="26"/>
  <c r="D38" i="26"/>
  <c r="D39" i="26"/>
  <c r="C20" i="26"/>
  <c r="C38" i="26"/>
  <c r="C39" i="26"/>
  <c r="A37" i="26"/>
  <c r="A36" i="26"/>
  <c r="A35" i="26"/>
  <c r="A34" i="26"/>
  <c r="A33" i="26"/>
  <c r="A32" i="26"/>
  <c r="A31" i="26"/>
  <c r="A30" i="26"/>
  <c r="A29" i="26"/>
  <c r="A28" i="26"/>
  <c r="A27" i="26"/>
  <c r="A26" i="26"/>
  <c r="A25" i="26"/>
  <c r="A24" i="26"/>
  <c r="A23" i="26"/>
  <c r="A19" i="26"/>
  <c r="A18" i="26"/>
  <c r="A17" i="26"/>
  <c r="A16" i="26"/>
  <c r="A15" i="26"/>
  <c r="A14" i="26"/>
  <c r="A13" i="26"/>
  <c r="A12" i="26"/>
  <c r="A11" i="26"/>
  <c r="A10" i="26"/>
  <c r="A9" i="26"/>
  <c r="A8" i="26"/>
  <c r="A7" i="26"/>
  <c r="A6" i="26"/>
  <c r="A5" i="26"/>
  <c r="A1" i="26"/>
</calcChain>
</file>

<file path=xl/sharedStrings.xml><?xml version="1.0" encoding="utf-8"?>
<sst xmlns="http://schemas.openxmlformats.org/spreadsheetml/2006/main" count="2516" uniqueCount="915">
  <si>
    <t>Vote Nr</t>
  </si>
  <si>
    <t>Region</t>
  </si>
  <si>
    <t>Strategic Objective</t>
  </si>
  <si>
    <t xml:space="preserve">Programme </t>
  </si>
  <si>
    <t>Project Name</t>
  </si>
  <si>
    <t>Start Date</t>
  </si>
  <si>
    <t>Completion date</t>
  </si>
  <si>
    <t>Project Owner</t>
  </si>
  <si>
    <t>Source of funding</t>
  </si>
  <si>
    <t>Evidence required</t>
  </si>
  <si>
    <t>Access to Sustainable Basic Services</t>
  </si>
  <si>
    <t>GLM</t>
  </si>
  <si>
    <t>N/A</t>
  </si>
  <si>
    <t>Sports &amp; Recreation</t>
  </si>
  <si>
    <t>Thakgalane Sports Complex</t>
  </si>
  <si>
    <t>Director COMM</t>
  </si>
  <si>
    <t>Roads &amp; Stormwater</t>
  </si>
  <si>
    <t>Head Office</t>
  </si>
  <si>
    <t>Property Services</t>
  </si>
  <si>
    <t>Electricity</t>
  </si>
  <si>
    <t>MIG</t>
  </si>
  <si>
    <t>Head office</t>
  </si>
  <si>
    <t>Community Halls &amp; Facilities</t>
  </si>
  <si>
    <t>All Wards</t>
  </si>
  <si>
    <t>Waste Management</t>
  </si>
  <si>
    <t>Director Tech</t>
  </si>
  <si>
    <t>Director Comm</t>
  </si>
  <si>
    <t xml:space="preserve">Develop Specifications and submit to SCM </t>
  </si>
  <si>
    <t>BASIC SERVICE DELIVERY</t>
  </si>
  <si>
    <t>Project commences</t>
  </si>
  <si>
    <t>Improved Governance and Organisational Excellence</t>
  </si>
  <si>
    <t>Director Corps</t>
  </si>
  <si>
    <t>CFO</t>
  </si>
  <si>
    <t>MUNICIPAL TRANSFORMATION</t>
  </si>
  <si>
    <t>LOCAL ECONOMIC DEVELOPMENT</t>
  </si>
  <si>
    <t>GOOD GOVERNANCE AND PUBLIC PARTICIPATION</t>
  </si>
  <si>
    <t>KPA 1 MUNICIPAL TRANSFORMATION AND ORGANISATIONAL DEVELOPMENT</t>
  </si>
  <si>
    <t>KEY PERFORMANCE INDICATORS</t>
  </si>
  <si>
    <t xml:space="preserve">OUTCOME NINE (OUTPUT 1: IMPLEMENT A DIFFERENTIATED APPROACH TO  MUNICIPAL FINANCING, PLANNING AND SUPPORT, OUTPUT 4: ACTIONS SUPPORTIVE OF THE HUMAN SETTLEMENT OUTCOMES) </t>
  </si>
  <si>
    <t>Measurable Objectives</t>
  </si>
  <si>
    <t>KPI Unit of measure</t>
  </si>
  <si>
    <t>Baseline / Status</t>
  </si>
  <si>
    <t>Responsible Person</t>
  </si>
  <si>
    <t>Evidence requires</t>
  </si>
  <si>
    <t>Improved  Governance and Organisational Excellence</t>
  </si>
  <si>
    <t>Human Resource Management</t>
  </si>
  <si>
    <t>Date</t>
  </si>
  <si>
    <t xml:space="preserve">Operational </t>
  </si>
  <si>
    <t>Director Corp</t>
  </si>
  <si>
    <t>Council Approved Organizational structure, Council Resolution</t>
  </si>
  <si>
    <t>Reducing the vacancy rate within the financial year</t>
  </si>
  <si>
    <t>Number</t>
  </si>
  <si>
    <t xml:space="preserve">Appointment letters </t>
  </si>
  <si>
    <t>Integrated Sustainable Development</t>
  </si>
  <si>
    <t>IDP</t>
  </si>
  <si>
    <t>Council Approved IDP/ Budget/ PMS Process plan, Council Resolution</t>
  </si>
  <si>
    <t>Operational</t>
  </si>
  <si>
    <t>PMS</t>
  </si>
  <si>
    <t>Municipal Manager</t>
  </si>
  <si>
    <t>Signed SDBIP by the Mayor</t>
  </si>
  <si>
    <t>To ensure quarterly reporting and compliance within the financial year</t>
  </si>
  <si>
    <t>Council approved Quarterly reports</t>
  </si>
  <si>
    <t>To ensure that S54 &amp; 56 Managers sign the performance agreements within 30 days after adoption of the final SDBIP.</t>
  </si>
  <si>
    <t>Signed Performance Agreements for Sec 54 &amp; 56 Managers</t>
  </si>
  <si>
    <t xml:space="preserve">To ensure quartely assessments for S54 &amp; 56 Managers is conducted within 30 days after the end of the quarter. </t>
  </si>
  <si>
    <t>Performance Assessments report</t>
  </si>
  <si>
    <t>To ensure municipal reporting and compliance within the financial year</t>
  </si>
  <si>
    <t>Dated proof of submission to CoGHSTA, Provincial and National Treasury</t>
  </si>
  <si>
    <t>To ensure municipal reporting and compliance</t>
  </si>
  <si>
    <t>Council approved Annual report, Council resolution</t>
  </si>
  <si>
    <t>Council approved Oversight report on the Annual report, Council resolution</t>
  </si>
  <si>
    <t>Council approved Annual report , Council  resolution</t>
  </si>
  <si>
    <t>Legal Services</t>
  </si>
  <si>
    <t>To improve effecience and effictiveness of municipal administration within the financial year</t>
  </si>
  <si>
    <t>Percentage</t>
  </si>
  <si>
    <t xml:space="preserve">Dated signed Service Level Agreements </t>
  </si>
  <si>
    <t>Internal Audit</t>
  </si>
  <si>
    <t>To conduct quarterly assessment on municipal performance within the financial year</t>
  </si>
  <si>
    <t xml:space="preserve">Number </t>
  </si>
  <si>
    <t>Performance Audit report tabled,Council resolution, report signed off by the MM</t>
  </si>
  <si>
    <t>Functionality of Audit  within the financial year</t>
  </si>
  <si>
    <t>Council approved audit action plan, Council resolution</t>
  </si>
  <si>
    <t>Approved Internal Audit Plan</t>
  </si>
  <si>
    <t>Resolved IA register/plan, POE submitted</t>
  </si>
  <si>
    <t>Resolved AG issues and POE 's submitted</t>
  </si>
  <si>
    <t>Risk management</t>
  </si>
  <si>
    <t>Resolved Risk issues and POE submitted</t>
  </si>
  <si>
    <t xml:space="preserve">KPA 2 : BASIC SERVICE DELIVERY INDICATORS
OUTPUT 2: IMPROVING ACCESS TO BASIC SERVICES, OUTPUT 3: IMPLEMENTATION OF THE COMMUNITY WORKS PROGRAMME </t>
  </si>
  <si>
    <t>Integrated and Sustainable Human Settlement</t>
  </si>
  <si>
    <t>Spatial Planning</t>
  </si>
  <si>
    <t>To ensure that land use applications are processed within 90 days of receipt.</t>
  </si>
  <si>
    <t>Dated register recording land use applications &amp; Land use applications</t>
  </si>
  <si>
    <t>Waste management</t>
  </si>
  <si>
    <t>Provision of waste removal within the financial year</t>
  </si>
  <si>
    <t>Rooster/ waste management reports</t>
  </si>
  <si>
    <t>To ensure provision of electricity services</t>
  </si>
  <si>
    <t>Electricity/ Finance reports</t>
  </si>
  <si>
    <t>Legal</t>
  </si>
  <si>
    <t>To monitor the reviewal of by laws and policies within a financial year</t>
  </si>
  <si>
    <t>New</t>
  </si>
  <si>
    <t>By laws promulgated</t>
  </si>
  <si>
    <t>To ensure reduction of electricity losse s within a financial year</t>
  </si>
  <si>
    <t>Infrastructure</t>
  </si>
  <si>
    <t xml:space="preserve">Operattional </t>
  </si>
  <si>
    <t>KPA 3 : LOCAL ECONOMIC DEVELOPMENT</t>
  </si>
  <si>
    <t xml:space="preserve">OUTCOME 9: IMPLEMENTATION OF THE COMMUNITY WORK PROGRAMME </t>
  </si>
  <si>
    <t>Improved local economy</t>
  </si>
  <si>
    <t>To ensure Promotion of local economy within the financial year</t>
  </si>
  <si>
    <t>Proof for SMME s supported</t>
  </si>
  <si>
    <t xml:space="preserve">12 EPWP reports generated </t>
  </si>
  <si>
    <t>EPWP reports</t>
  </si>
  <si>
    <t>To ensure Coordination of Agriculture forums within the financial year</t>
  </si>
  <si>
    <t>4 Agriculture forums coordinated</t>
  </si>
  <si>
    <t>Agenda, Minutes &amp; Attendance register</t>
  </si>
  <si>
    <t xml:space="preserve">KPA 4 MUNICIPAL FINANCIAL VIABILITY
KEY PERFORMANCE INDICATORS
OUTPUT 6: ADMINISTRATIVE AND FINANCIAL CAPABILITY </t>
  </si>
  <si>
    <t>Sustainable Financial Institution</t>
  </si>
  <si>
    <t>Revenue</t>
  </si>
  <si>
    <t>To ensure improvement in revenue collection within the financial year</t>
  </si>
  <si>
    <t>Financial reports</t>
  </si>
  <si>
    <t>To monitor debt collections within a financial year</t>
  </si>
  <si>
    <t>To monitor the implementation of municipal services within a financia year</t>
  </si>
  <si>
    <t>Expenditure Management</t>
  </si>
  <si>
    <t>Provision of free basic services within the financial year</t>
  </si>
  <si>
    <t>Updated Indigent register</t>
  </si>
  <si>
    <t>Budget and Reporting</t>
  </si>
  <si>
    <t>To ensure that quartely financial statements are prepared within 14 days after the end of each quarter.</t>
  </si>
  <si>
    <t># of quarterly financial statements submitted to Provincial Treasury</t>
  </si>
  <si>
    <t>Dated proof of submission Financial Statements</t>
  </si>
  <si>
    <t>To ensure compliance with legislation within the financial year</t>
  </si>
  <si>
    <t>Council approved Draft Budget,  Council Resolution</t>
  </si>
  <si>
    <t>21 policies approved</t>
  </si>
  <si>
    <t>Council Approved Budget related policies,  Council Resolution</t>
  </si>
  <si>
    <t>Council approved adjustment budget,  Council Resolution</t>
  </si>
  <si>
    <t>Dated proof of submission of Unaudited AFS</t>
  </si>
  <si>
    <t>Dated proof of Sec 32 register</t>
  </si>
  <si>
    <t>Not approved</t>
  </si>
  <si>
    <t>n/a</t>
  </si>
  <si>
    <t>Council approved finance by-laws,  Council Resolution</t>
  </si>
  <si>
    <t>Oerational</t>
  </si>
  <si>
    <t>Dated proof of submission</t>
  </si>
  <si>
    <t>Supply Chain Management</t>
  </si>
  <si>
    <t>To Improve financial viability within the financial year</t>
  </si>
  <si>
    <t>Appointment Letters</t>
  </si>
  <si>
    <t>To ensure payment of service providers within 30 days of the submission of invoices.</t>
  </si>
  <si>
    <t>Payment of invoices within 30 days of receipt from the service provider</t>
  </si>
  <si>
    <t>Dated proof of payment</t>
  </si>
  <si>
    <t>Assets Management</t>
  </si>
  <si>
    <t>Quarterly Assets verification reports</t>
  </si>
  <si>
    <t>To effectively manage the financial affairs of the municipality within the financial year</t>
  </si>
  <si>
    <t>Capital</t>
  </si>
  <si>
    <t>KPA 5 : GOOD GOVERNANCE AND PUBLIC PARTICIPATION 
KEY PERFORMANCE INDICATORS
OUTCOME 9 (OUTPUT 5: DEEPEN DEMOCRACY THROUGH A REFINED WARD  COMMITTEE MODEL, OUTPUT 6: ADMINISTRATIVE AND FINANCIAL CAPABILITY)</t>
  </si>
  <si>
    <t>Programmes</t>
  </si>
  <si>
    <t>Baseline</t>
  </si>
  <si>
    <t>Council</t>
  </si>
  <si>
    <t>To ensure functionality of Council committee within the financial year.</t>
  </si>
  <si>
    <t>Agenda, Minutes &amp; attandance register</t>
  </si>
  <si>
    <t>To ensure functionality of EXCO committee within the financial year.</t>
  </si>
  <si>
    <t>Committees</t>
  </si>
  <si>
    <t>Manager (Mayors Office)</t>
  </si>
  <si>
    <t>To ensure functionality of Council within the financial year</t>
  </si>
  <si>
    <t>Human Resource management</t>
  </si>
  <si>
    <t>Labour Relations</t>
  </si>
  <si>
    <t>To ensure functionality of Municipality within the financial year</t>
  </si>
  <si>
    <t>Updated Resolutions register</t>
  </si>
  <si>
    <t>Public Participation</t>
  </si>
  <si>
    <t>To ensure public involvement in the IDP review</t>
  </si>
  <si>
    <t>Agenda &amp; Attandance register</t>
  </si>
  <si>
    <t>To ensure public involvement in the IDP review within a financial year</t>
  </si>
  <si>
    <t>To promote accountability within the municipality</t>
  </si>
  <si>
    <t>Updated Complaints Management Register</t>
  </si>
  <si>
    <t>To ensure public involvement in Mayoral  Imbizo 's within a financial year</t>
  </si>
  <si>
    <t>To ensure functionality of Audit committee within a financial year</t>
  </si>
  <si>
    <t>Number (Accumulative)</t>
  </si>
  <si>
    <t>Agenda, Minutes &amp; Attandance register</t>
  </si>
  <si>
    <t>Audit Committee resolutions register</t>
  </si>
  <si>
    <t>Risk</t>
  </si>
  <si>
    <t>To ensure functionality of Risk committee within the financial year.</t>
  </si>
  <si>
    <t>Fraud &amp; Anti Corruption Strategy not reviewed</t>
  </si>
  <si>
    <t>Approved Fraud and Anti Corruption strategy</t>
  </si>
  <si>
    <t>To monitor response in terms of the fraud and corruption cases registered</t>
  </si>
  <si>
    <t xml:space="preserve"># of Fraud and Corruption cases investigated : # of cases registered / # of cases investigated yearly </t>
  </si>
  <si>
    <t xml:space="preserve"># of Fraud and Corruption cases investigated : # of cases registered / # of cases investigated quarterly </t>
  </si>
  <si>
    <t>Updated Fraud and Corruption case register</t>
  </si>
  <si>
    <t>Table of Contents</t>
  </si>
  <si>
    <t>Strategic Vision, Mission and Strategy Map</t>
  </si>
  <si>
    <t>Votes and Operational Objectives</t>
  </si>
  <si>
    <t>Municipal Transformation and Organisational Development KPI's</t>
  </si>
  <si>
    <t>Municipal Transformation and Organisational Development Projects</t>
  </si>
  <si>
    <t xml:space="preserve">Basic Service Delivery  KPI s </t>
  </si>
  <si>
    <t>Basic Service Delivery Projects</t>
  </si>
  <si>
    <t>Local Economic Development Projects</t>
  </si>
  <si>
    <t>Municipal Financial Viability KPI's</t>
  </si>
  <si>
    <t>Municipal Financial Viability Projects</t>
  </si>
  <si>
    <t>Good Governance and Public Participation KPI's</t>
  </si>
  <si>
    <t>Good Governance and Public Participation Projects</t>
  </si>
  <si>
    <t>Approval</t>
  </si>
  <si>
    <t>Dircetor Tech</t>
  </si>
  <si>
    <t>Approval by the Mayor</t>
  </si>
  <si>
    <t>The approval of the SDBIP is the competency of the Municipal Manager and Mayor. The SDBIP is a management and monitoring tool for the implementation of the IDP and Budget that must be tabled to council for noting. Any adjustment that can be made on the SDBIP must be taken to Council for Noting.</t>
  </si>
  <si>
    <t>Monitoring the implementation of the SDBIP</t>
  </si>
  <si>
    <t>Progress against the objective set out in the SDBIP will monitored and reported on a monthly, quarterly and annual basis as per the approved PMS Policy and Framework</t>
  </si>
  <si>
    <t>Signatures</t>
  </si>
  <si>
    <t>1 data cleansing</t>
  </si>
  <si>
    <t>Itieleng-Sekgosese street paving</t>
  </si>
  <si>
    <t>Payment Certificate, Progress report , Completion Certificates</t>
  </si>
  <si>
    <t>Introduction</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</si>
  <si>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</si>
  <si>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</si>
  <si>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</si>
  <si>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Legislation</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</si>
  <si>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</si>
  <si>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</si>
  <si>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Section 28 of the Municipal Finance Management Act deals with adjustments budgets. In terms of the Act, an adjustments budget is intended to do the following: Sub-Section 2 a) Must adjust the revenue and expenditure estimates downwards if there is material under-collection of revenue during the current year b) May appropriate additional revenues that have become available over and above those anticipated in the annual budget, but only to revise or accelerate spending programmes already budgeted for c) May, within a prescribed framework, authorise unforeseeable and unavoidable expenditure recommended by the mayor of the municipality d) May authorise the utilisation of projected savings in one vote towards spending under another vote e) May authorise the spending of funds that were unspent at the end of the past financial year where the under-spending could not reasonably have been foreseen at the time to include projected roll-overs when the annual budget for the current year was approved by the council f) May correct any errors in the annual budget; and g) May provide for any other expenditure within a prescribed framework.</t>
  </si>
  <si>
    <t>Methodology and Content</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</si>
  <si>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</si>
  <si>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</si>
  <si>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Vision and Mission</t>
  </si>
  <si>
    <t>Strategy map</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</si>
  <si>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</si>
  <si>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Votes and Operational objectives</t>
  </si>
  <si>
    <t>Votes</t>
  </si>
  <si>
    <t>Objectives and Targets</t>
  </si>
  <si>
    <t>Municipal Manager Office (Vote 0040)</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</si>
  <si>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</si>
  <si>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Finance (Vote 0050)</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</si>
  <si>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</si>
  <si>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Community Services (Vote 0028)</t>
  </si>
  <si>
    <t>To co-ordinate Environmental Health Services, Sports Arts and Culture, Education, Libraries, Safety and Security, Environmental and Waste management, Health and Social development programmes as well as Disaster management to decrease community affected by disasters</t>
  </si>
  <si>
    <t>Infrastructure Development and Economic Planning  (Votes 0029 and 0022)</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</si>
  <si>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</si>
  <si>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</si>
  <si>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0046 )</t>
  </si>
  <si>
    <t>To ensure efficient and effective operation of council services, human resources and management, legal services and the provision of high quality customer orientated administrative systems. Ensuring 100% compliance to the Skills Development Plan.</t>
  </si>
  <si>
    <t xml:space="preserve">Develop Specification and Submit to SCM </t>
  </si>
  <si>
    <t>Appointment of service provider</t>
  </si>
  <si>
    <t>Develop Specifications and submit to SCM</t>
  </si>
  <si>
    <t xml:space="preserve">Roads &amp; Stormwater </t>
  </si>
  <si>
    <t>Director TECH</t>
  </si>
  <si>
    <t>Director PLAN</t>
  </si>
  <si>
    <t>Traffic &amp; Licensing</t>
  </si>
  <si>
    <t xml:space="preserve">MIG </t>
  </si>
  <si>
    <t>Review of LED strategy</t>
  </si>
  <si>
    <t>Review of Spatial Development Framework</t>
  </si>
  <si>
    <t>100% FMG expenditure</t>
  </si>
  <si>
    <t>Improved and Inclusive Local Economy</t>
  </si>
  <si>
    <t>Integrated Sustainable Human Settlement</t>
  </si>
  <si>
    <t>Local Economic Development</t>
  </si>
  <si>
    <t>Spatial Development Framework</t>
  </si>
  <si>
    <t>Council approved LED strategy, Payment certificate</t>
  </si>
  <si>
    <t xml:space="preserve">Council approved Spatial Development Framework, Payment Certificate </t>
  </si>
  <si>
    <t>Project Commences</t>
  </si>
  <si>
    <t xml:space="preserve">Draft LED Strategy submitted to the Municipality </t>
  </si>
  <si>
    <t>Develop Specification&amp; submit submit to SCM</t>
  </si>
  <si>
    <t xml:space="preserve">Service provider Appointed </t>
  </si>
  <si>
    <t>Orginal Budget</t>
  </si>
  <si>
    <t>Original Budget</t>
  </si>
  <si>
    <t xml:space="preserve">Original Budget </t>
  </si>
  <si>
    <t>The strategic vision of the organisation sets the long term goal the Municipality wants to achieve. The vision of Greater Letaba Municipality is:
“To be the leading municipality in the delivery of quality services for the promotion for socio economic development"
The strategic mission speaks about what the purpose of Greater Letaba Municipality is:
 " To ensure an effective, efficient and economically viable municipality through:  • Provision of accountable, transparent and consultative government • Promotion of local economic development and poverty alleviation • Strengthening cooperative governance • Provision of sustainable and affordable services • Ensuring a safe and healthy environment "</t>
  </si>
  <si>
    <t>Projects</t>
  </si>
  <si>
    <t>Council approve the Organisational structure</t>
  </si>
  <si>
    <t>Council approve  IDP/Budget/ PMS Process Plan</t>
  </si>
  <si>
    <t>Mayor Approve SDBIP within 28 days after adoption of the Budget and IDP</t>
  </si>
  <si>
    <t># of Quarterly performance reports compiled</t>
  </si>
  <si>
    <t># of performance assessments conducted for Sec 54A &amp; 56 Managers</t>
  </si>
  <si>
    <t xml:space="preserve">Signed Performance Agreements by all  S54A &amp; 56 Managers </t>
  </si>
  <si>
    <t>Percentage (Revenue billed for the year)</t>
  </si>
  <si>
    <t>Percentage (Debtors)</t>
  </si>
  <si>
    <t>Submit monthly Sec 71 reports to Provincial treasury within 10 working days</t>
  </si>
  <si>
    <t># of Finance compliance report submitted to Treasuries &amp; CoGHSTA</t>
  </si>
  <si>
    <t>Appoint Supply Chain  Committees</t>
  </si>
  <si>
    <t xml:space="preserve"># Assets verifications conducted in line with GRAP standards </t>
  </si>
  <si>
    <t>Percentage ( Budget spent/Budgted)</t>
  </si>
  <si>
    <t>%  capital budget spent as approved by Council within the financial year</t>
  </si>
  <si>
    <t>%  Operational and maintanance budget spent as approved by Council within the financial year</t>
  </si>
  <si>
    <t># of Council Meetings held within the financial year</t>
  </si>
  <si>
    <t># of EXCO meetings held within the financial year</t>
  </si>
  <si>
    <t># of MPAC meetings held within the financial year</t>
  </si>
  <si>
    <t># of LLF meetings held within the financial year</t>
  </si>
  <si>
    <t>Percentage (# of resolutions taken/ # of resolutions implemented).</t>
  </si>
  <si>
    <t># of IDP/Budget/ PMS REP Forum meetings held within the financial year</t>
  </si>
  <si>
    <t># of IDP/Budget/ PMS Steering Committee meetings within the financial year</t>
  </si>
  <si>
    <t>% of complaints resolved</t>
  </si>
  <si>
    <t># of quarterly Community feedback meetings held within a financial</t>
  </si>
  <si>
    <t># of Audit Committee meetings held within the financial year</t>
  </si>
  <si>
    <t xml:space="preserve"># of Fraud and Corruption cases investigated </t>
  </si>
  <si>
    <t>Number( # of cases registered / # of cases investigated within a financial year</t>
  </si>
  <si>
    <t>Region/Ward</t>
  </si>
  <si>
    <t>Projects description</t>
  </si>
  <si>
    <t>Performance Indicator title</t>
  </si>
  <si>
    <t>% of land use applications processed</t>
  </si>
  <si>
    <t>Percentage,  (# of applications received / # of land use applications processed) within 90 days of receipt)</t>
  </si>
  <si>
    <t xml:space="preserve"># of HH with access to refuse removal </t>
  </si>
  <si>
    <t xml:space="preserve"># of HH with access to electricity </t>
  </si>
  <si>
    <t># of By laws reviewed within the financial year</t>
  </si>
  <si>
    <t># of by laws promulgated within the financial year</t>
  </si>
  <si>
    <t xml:space="preserve">% of electricity losses reduced </t>
  </si>
  <si>
    <t># of EPWP reports compiled and submitted to Council</t>
  </si>
  <si>
    <t># of Agriculture Forums coordinated</t>
  </si>
  <si>
    <t># of jobs created through municipal funded Capital Projects</t>
  </si>
  <si>
    <t># of SMME supported through Sypply Chain Management</t>
  </si>
  <si>
    <t>% of  revenue collected within the financial yer</t>
  </si>
  <si>
    <t xml:space="preserve">% in debts collected within the financial year         </t>
  </si>
  <si>
    <t># of data cleansing performed (Meter services) within the financial year</t>
  </si>
  <si>
    <t># of HH receiving free basic services within the financial year</t>
  </si>
  <si>
    <t xml:space="preserve">Council approved  Budget within the financial year </t>
  </si>
  <si>
    <t xml:space="preserve">Council approved Budget policies </t>
  </si>
  <si>
    <t>Council  approved Adjustment budget by 28 February each year</t>
  </si>
  <si>
    <t>Submit Unaudited annual financial statements by 31 August each year</t>
  </si>
  <si>
    <t>Council approved Finance  by-laws within the financial year</t>
  </si>
  <si>
    <t>% invoices paid wiithin 30 days of receipt from the service providers</t>
  </si>
  <si>
    <t>% of PMU Management budget spent as approved by Council  within the financial year</t>
  </si>
  <si>
    <t>% MIG budget spent as approved  by Council within the financial year</t>
  </si>
  <si>
    <t>% INEP Buget spent as approved by Council  within finacial year</t>
  </si>
  <si>
    <t>% FMG budget spent as approved by Council within the financial year</t>
  </si>
  <si>
    <t>% EPWP budget spent as approved by Council  within the financial year</t>
  </si>
  <si>
    <t>% FBS budget spent as approved by Council within the financial year</t>
  </si>
  <si>
    <t># of Ward Committee reports submitted to Office of the Speaker</t>
  </si>
  <si>
    <t>% in implementation of LLF resolutions within the financial year</t>
  </si>
  <si>
    <t>% of Audit and Performance Audit Committees resolutions implemented within the financial year</t>
  </si>
  <si>
    <t xml:space="preserve">Council approved Fraud and Anti Coruption strategy </t>
  </si>
  <si>
    <t xml:space="preserve"> % of Risk issues resolved</t>
  </si>
  <si>
    <t>% of AG issues resolved</t>
  </si>
  <si>
    <t xml:space="preserve"> % of internal audit issues resolved </t>
  </si>
  <si>
    <t>Percentage,  (# of SLA s developed/ # of Appointments made)</t>
  </si>
  <si>
    <t># of vacant positions  filled</t>
  </si>
  <si>
    <t>% Signed Service Level Agreements within 30 days after the appointment of Service Providers</t>
  </si>
  <si>
    <t># of performance audit reports compiled and issued to the Accounting Officer</t>
  </si>
  <si>
    <t>Develop Internal Audit plan for current financial year</t>
  </si>
  <si>
    <t>Develop Audit action plan for current financial year</t>
  </si>
  <si>
    <t>100% of SLA developed</t>
  </si>
  <si>
    <t>Municipal Programme</t>
  </si>
  <si>
    <t>Revenue by Vote</t>
  </si>
  <si>
    <t>Total Revenue by Vote</t>
  </si>
  <si>
    <t>Expenditure by Vote</t>
  </si>
  <si>
    <t>Total Expenditure by Vote</t>
  </si>
  <si>
    <t>3. Assign share in 'associate' to relevant Vote</t>
  </si>
  <si>
    <t>Revenue By Source</t>
  </si>
  <si>
    <t>Property rates</t>
  </si>
  <si>
    <t>Service charges - electricity revenue</t>
  </si>
  <si>
    <t>Service charges - water revenue</t>
  </si>
  <si>
    <t>Service charges - sanitation revenue</t>
  </si>
  <si>
    <t>Service charges - refuse revenue</t>
  </si>
  <si>
    <t>Rental of facilities and equipment</t>
  </si>
  <si>
    <t>Interest earned - external investments</t>
  </si>
  <si>
    <t>Interest earned - outstanding debtors</t>
  </si>
  <si>
    <t>Dividends received</t>
  </si>
  <si>
    <t>Fines, penalties and forfeits</t>
  </si>
  <si>
    <t>Licences and permits</t>
  </si>
  <si>
    <t>Agency services</t>
  </si>
  <si>
    <t>Transfers and subsidies</t>
  </si>
  <si>
    <t>Other revenue</t>
  </si>
  <si>
    <t>Total Revenue (excluding capital transfers and contributions)</t>
  </si>
  <si>
    <t>Expenditure By Type</t>
  </si>
  <si>
    <t>Employee related costs</t>
  </si>
  <si>
    <t>Remuneration of councillors</t>
  </si>
  <si>
    <t>Debt impairment</t>
  </si>
  <si>
    <t>Depreciation &amp; asset impairment</t>
  </si>
  <si>
    <t>Finance charges</t>
  </si>
  <si>
    <t>Bulk purchases</t>
  </si>
  <si>
    <t>Other materials</t>
  </si>
  <si>
    <t>Contracted services</t>
  </si>
  <si>
    <t>Other expenditure</t>
  </si>
  <si>
    <t>Total Expenditure</t>
  </si>
  <si>
    <t>Surplus/(Deficit)</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</si>
  <si>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</si>
  <si>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</si>
  <si>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</si>
  <si>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Taxation</t>
  </si>
  <si>
    <t>Surplus/(Deficit) after taxation</t>
  </si>
  <si>
    <t>Attributable to minorities</t>
  </si>
  <si>
    <t>Surplus/(Deficit) attributable to municipality</t>
  </si>
  <si>
    <t>Share of surplus/ (deficit) of associate</t>
  </si>
  <si>
    <t>1. Classifications are revenue sources and expenditure type</t>
  </si>
  <si>
    <t>Capital multi-year expenditure sub-total</t>
  </si>
  <si>
    <t>Capital single-year expenditure sub-total</t>
  </si>
  <si>
    <t>Total Capital Expenditure</t>
  </si>
  <si>
    <t>Medium Term Revenue and Expenditure Framework</t>
  </si>
  <si>
    <t>July</t>
  </si>
  <si>
    <t>August</t>
  </si>
  <si>
    <t>Sept.</t>
  </si>
  <si>
    <t>October</t>
  </si>
  <si>
    <t>November</t>
  </si>
  <si>
    <t>December</t>
  </si>
  <si>
    <t>January</t>
  </si>
  <si>
    <t>February</t>
  </si>
  <si>
    <t>March</t>
  </si>
  <si>
    <t>April</t>
  </si>
  <si>
    <t>May</t>
  </si>
  <si>
    <t>June</t>
  </si>
  <si>
    <t>Surplus/(Deficit) after capital transfers &amp; contributions</t>
  </si>
  <si>
    <t>check</t>
  </si>
  <si>
    <t>1. Table should be completed as either Multi-Year expenditure appropriation or Budget Year and Forward Year estimates</t>
  </si>
  <si>
    <t>Ramodumo street paving</t>
  </si>
  <si>
    <t>Local Economic Development KPI's</t>
  </si>
  <si>
    <t>Monthly Projections of revenue to be collected for each source</t>
  </si>
  <si>
    <t>Monthly Projections of expenditure (operating and capital) and revenue for each voteto be collected for each source</t>
  </si>
  <si>
    <t>Annextures</t>
  </si>
  <si>
    <t>Mid Term Expenditure Framework</t>
  </si>
  <si>
    <t>Jokong street paving</t>
  </si>
  <si>
    <t>Khethothone street paving</t>
  </si>
  <si>
    <t>Region/Location/Ward</t>
  </si>
  <si>
    <t>Council approve IDP witin financial year</t>
  </si>
  <si>
    <t>Council approved Draft &amp; Final IDP resolution, Council Resolution</t>
  </si>
  <si>
    <t>Submit Annual Institutional Performance report to CoGHSTA, Provincial Treasury and National Treasury by 30 August each year</t>
  </si>
  <si>
    <t>Submit Mid-Year report to CoGHSTA, Provincial and National  Treasury  by 25 January each year</t>
  </si>
  <si>
    <t>Table Annual Report in Council by 31 January each year</t>
  </si>
  <si>
    <t>Table Oversight report on the Annual Report in Council by 31 March each year</t>
  </si>
  <si>
    <t xml:space="preserve">Percentage,  (#  of  Auditor General issues resolved / # of issues raised) </t>
  </si>
  <si>
    <t xml:space="preserve">Percentage, (# of  Internal Audit issues resolved / # of issues raised) </t>
  </si>
  <si>
    <t xml:space="preserve">Percentage,  (#  Risk issues implemented / resolved / # of risks identified) </t>
  </si>
  <si>
    <t>28 policies and 5 By-Laws</t>
  </si>
  <si>
    <t>Council approved policies and By-laws (Council Resolution)</t>
  </si>
  <si>
    <t>5 By-Laws</t>
  </si>
  <si>
    <t xml:space="preserve">21 % of electricity losses reduced : # of electricity lossed / % of electricity supplied </t>
  </si>
  <si>
    <t>21% of electricity losses reduced : # of electricity lossed / % of electricity supplied</t>
  </si>
  <si>
    <t>TECH</t>
  </si>
  <si>
    <t>To monitor the development and MIG implementation  plan within a financial year</t>
  </si>
  <si>
    <t xml:space="preserve">Development of MIG implementation Plan </t>
  </si>
  <si>
    <t xml:space="preserve">Approved MIG Implementation Plan </t>
  </si>
  <si>
    <t>Approved MlG Implementation Plan Council Resolution</t>
  </si>
  <si>
    <t>Within 10 working days</t>
  </si>
  <si>
    <t>Within 30 days of receipt from the service provider</t>
  </si>
  <si>
    <t>check revenue</t>
  </si>
  <si>
    <t>check expenditure</t>
  </si>
  <si>
    <t>Tender Advertisement</t>
  </si>
  <si>
    <t xml:space="preserve">Develop specifications and submit to SCM </t>
  </si>
  <si>
    <t>Tender Advert</t>
  </si>
  <si>
    <t>Project commencement</t>
  </si>
  <si>
    <t>Appointment letter and Progress report</t>
  </si>
  <si>
    <t>Construction</t>
  </si>
  <si>
    <t xml:space="preserve">Appointment of service provider </t>
  </si>
  <si>
    <t>Tender advertisement</t>
  </si>
  <si>
    <t>Service provider Appointed and project commencement</t>
  </si>
  <si>
    <t>Completion certificate</t>
  </si>
  <si>
    <t>Proof of Purchase/GRN</t>
  </si>
  <si>
    <t xml:space="preserve">Delivery note/GRN and Payment Certificates </t>
  </si>
  <si>
    <t>Payment Certificate and delivery note/GRN</t>
  </si>
  <si>
    <t>Delivery note/GRN and payment certificate</t>
  </si>
  <si>
    <t xml:space="preserve">Delivery note/GRN and Payment Certificate </t>
  </si>
  <si>
    <t xml:space="preserve">Region/Ward </t>
  </si>
  <si>
    <t>MUNICIPAL FINANCE VIABILITY</t>
  </si>
  <si>
    <t>Capital Works Plan for Multi -Year Projects</t>
  </si>
  <si>
    <t>Table SB12</t>
  </si>
  <si>
    <t>Table SB14</t>
  </si>
  <si>
    <t>R thousand</t>
  </si>
  <si>
    <t>1. Surplus (Deficit) must reconcile with Budgeted Financial Performance</t>
  </si>
  <si>
    <t>1. Insert 'Vote'; e.g. Department, if different to Functional structure</t>
  </si>
  <si>
    <t>2. Must reconcile to Financial Performance ('Revenue and Expenditure by Functional Classification' and 'Revenue and Expenditure')</t>
  </si>
  <si>
    <t>4, 5</t>
  </si>
  <si>
    <t>2. Detail to be provided in Table SA1</t>
  </si>
  <si>
    <t>3. Previously described as 'bad or doubtful debts' - amounts shown should reflect the change in the provision for debt impairment</t>
  </si>
  <si>
    <t>4. Expenditure type components previously shown under repairs and maintenance should be allocated back to the originating expenditure group/item; e.g. employee costs</t>
  </si>
  <si>
    <t>5. Repairs &amp; maintenance detailed in Table A9 and Table SA34c</t>
  </si>
  <si>
    <t>6. Contributions are funds provided by external organisations to assist with infrastructure development; e.g. developer contributions (detail to be provided in Table SA1)</t>
  </si>
  <si>
    <t>7. Equity method ( Includes Joint Ventures)</t>
  </si>
  <si>
    <t>8. All materials not part of 'bulk' e.g  road making materials, pipe, cable etc.</t>
  </si>
  <si>
    <t>check balance</t>
  </si>
  <si>
    <t>Total revenue</t>
  </si>
  <si>
    <t xml:space="preserve"> </t>
  </si>
  <si>
    <t>Capital expenditure - Vote</t>
  </si>
  <si>
    <t>Total Capital Expenditure - Vote</t>
  </si>
  <si>
    <t>Capital Expenditure - Functional</t>
  </si>
  <si>
    <t>Governance and administration</t>
  </si>
  <si>
    <t>Executive and council</t>
  </si>
  <si>
    <t>Finance and administration</t>
  </si>
  <si>
    <t>Internal audit</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</si>
  <si>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</si>
  <si>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</si>
  <si>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</si>
  <si>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</si>
  <si>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</si>
  <si>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</si>
  <si>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</si>
  <si>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</si>
  <si>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</si>
  <si>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</si>
  <si>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</si>
  <si>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Energy sources</t>
  </si>
  <si>
    <t>Water management</t>
  </si>
  <si>
    <t>Waste water management</t>
  </si>
  <si>
    <t>Other</t>
  </si>
  <si>
    <t>Total Capital Expenditure - Functional</t>
  </si>
  <si>
    <t>Funded by:</t>
  </si>
  <si>
    <t>National Government</t>
  </si>
  <si>
    <t>Provincial Government</t>
  </si>
  <si>
    <t>District Municipality</t>
  </si>
  <si>
    <t>Transfers recognised - capital</t>
  </si>
  <si>
    <t>Borrowing</t>
  </si>
  <si>
    <t>Internally generated funds</t>
  </si>
  <si>
    <t>Total Capital Funding</t>
  </si>
  <si>
    <t>1. Municipalities may choose to appropriate for capital expenditure for three years or for one year (if one year appropriation projected expenditure required for yr2 and yr3).</t>
  </si>
  <si>
    <t>2. Include capital component of PPP unitary payment. Note that capital transfers are only appropriated to municipalities for the budget year</t>
  </si>
  <si>
    <t>3. Capital expenditure by functional classification must reconcile to the appropriations by vote</t>
  </si>
  <si>
    <t>4. Must reconcile to supporting table SA20 and to Budgeted Financial Performance (revenue and expenditure)</t>
  </si>
  <si>
    <t>6. Include finance leases and PPP capital funding component of unitary payment - total borrowing/repayments to reconcile to changes in Table SA17</t>
  </si>
  <si>
    <t>7. Total Capital Funding must balance with Total Capital Expenditure</t>
  </si>
  <si>
    <t>8. Include any capitalised interest (MFMA section 46) as part of relevant capital budget</t>
  </si>
  <si>
    <t>Nov.</t>
  </si>
  <si>
    <t>Dec.</t>
  </si>
  <si>
    <t>Feb.</t>
  </si>
  <si>
    <r>
      <t>Multi-year expenditure</t>
    </r>
    <r>
      <rPr>
        <b/>
        <i/>
        <sz val="8"/>
        <rFont val="Arial Narrow"/>
        <family val="2"/>
      </rPr>
      <t xml:space="preserve"> to be appropriated</t>
    </r>
  </si>
  <si>
    <r>
      <t>Single-year expenditure</t>
    </r>
    <r>
      <rPr>
        <b/>
        <i/>
        <sz val="8"/>
        <rFont val="Arial Narrow"/>
        <family val="2"/>
      </rPr>
      <t xml:space="preserve"> to be appropriated</t>
    </r>
  </si>
  <si>
    <t>2. Total Capital Expenditure must reconcile to Budgeted Capital Expenditure</t>
  </si>
  <si>
    <t>Add single year stuff</t>
  </si>
  <si>
    <t>100% internal audit issues resolved (# of  Internal Audit issues resolved / # of issues raised) by June 2020</t>
  </si>
  <si>
    <t>100% AG issues resolved by 30 June 2020</t>
  </si>
  <si>
    <t>100% Risk issues resolved by 30 June 2020</t>
  </si>
  <si>
    <t xml:space="preserve">To attain Clean Audit by ensuring compliance to all governance; financial management and reporting requirements by 30 June </t>
  </si>
  <si>
    <t xml:space="preserve">To ensure efffective implementation  of risk mitigations actions 30 June </t>
  </si>
  <si>
    <t>Budget Year 2021/22</t>
  </si>
  <si>
    <t xml:space="preserve"># of Sec 32 Register developed and updated </t>
  </si>
  <si>
    <t>28 policies and 5 of By laws reviewed by 30 June 2020</t>
  </si>
  <si>
    <t>Vehicles purchased and delivered</t>
  </si>
  <si>
    <t>Supply &amp; delivery of Vehicles</t>
  </si>
  <si>
    <t>Supply and install air conditioners (Kgapane old sub office (facilities) &amp; Modjadjiskloof registering authority</t>
  </si>
  <si>
    <t>air conditioners (Kgapane old sub office (facilities) &amp; Modjadjiskloof registering authority supplied &amp; installed</t>
  </si>
  <si>
    <t>Director Community Services</t>
  </si>
  <si>
    <t>20* Filling cabinets All sections (Community services) purchased &amp; delivered</t>
  </si>
  <si>
    <t>Vehicle purchased &amp; delivered</t>
  </si>
  <si>
    <t xml:space="preserve">Supply &amp; delivery of vehicle </t>
  </si>
  <si>
    <t>Construction of Ward 5 Community Hall (Planning)</t>
  </si>
  <si>
    <t>Appointment of the Service provider</t>
  </si>
  <si>
    <t>Supply &amp; delivery of fire exinguishers</t>
  </si>
  <si>
    <t>Fire exinguishers purchased and installed</t>
  </si>
  <si>
    <t>Supply &amp; delivery of 3* Torches</t>
  </si>
  <si>
    <t>3* Torches purchased &amp; delivered</t>
  </si>
  <si>
    <t xml:space="preserve">Service provider of the Appointed </t>
  </si>
  <si>
    <t>Beautification of Town Entrance Completed</t>
  </si>
  <si>
    <t>Project Completion</t>
  </si>
  <si>
    <t xml:space="preserve">Refurbishment of  LV network </t>
  </si>
  <si>
    <t>Project completion</t>
  </si>
  <si>
    <t>01,  06 &amp; 07</t>
  </si>
  <si>
    <t>19,20,2126 &amp; 30</t>
  </si>
  <si>
    <t>03 &amp; 04</t>
  </si>
  <si>
    <t>Delivery note/GRN and Payment Certificates</t>
  </si>
  <si>
    <t>Mechanical Broom Machinery (Street sweeping)  purchsed &amp; delivered</t>
  </si>
  <si>
    <t xml:space="preserve">Supply &amp; delivery of Mechanical Broom Machinery (Street sweeping)  </t>
  </si>
  <si>
    <t xml:space="preserve">Construction of Makhutukwe street paving </t>
  </si>
  <si>
    <t>Construction of Mokwasele Cemetery paving</t>
  </si>
  <si>
    <t>Planning &amp; designs of Khethothone street paving</t>
  </si>
  <si>
    <t>Construction of Lemondokop street paving</t>
  </si>
  <si>
    <t>Construction of Itieleng Sekgosese street paving</t>
  </si>
  <si>
    <t>Planning &amp; designs of Maapana street paving</t>
  </si>
  <si>
    <t>Planning &amp; designs of Ward 15 (Phase 2) strees paving</t>
  </si>
  <si>
    <t>Planning &amp; designs of Ward 13 (Senwamokgope) street paving</t>
  </si>
  <si>
    <t>Planning &amp; designs of Maupa street paving</t>
  </si>
  <si>
    <t>Planning &amp; designs of Ramoadi street paving</t>
  </si>
  <si>
    <t>Planning &amp; designs of Mokgoba street paving by 30 June 2021</t>
  </si>
  <si>
    <t>Planning &amp; designs of Mokgoba street paving</t>
  </si>
  <si>
    <t>Planning &amp; designs of Sephukhubje street paving</t>
  </si>
  <si>
    <t>Planning &amp; designs of Motsinoni street paving</t>
  </si>
  <si>
    <t>16 &amp; 18</t>
  </si>
  <si>
    <t>Mapaana street paving</t>
  </si>
  <si>
    <t>Ward 9 (Sekgopo) street paving</t>
  </si>
  <si>
    <t>Mokgoba street paving</t>
  </si>
  <si>
    <t>Mohlabaneng street paving</t>
  </si>
  <si>
    <t>Motsinoni street paving</t>
  </si>
  <si>
    <t>Executive &amp; Coouncil</t>
  </si>
  <si>
    <t>SCM processes Finalised</t>
  </si>
  <si>
    <t>To Purchase Fire Exinguishers by 30 June 2020</t>
  </si>
  <si>
    <t>Disaster Management</t>
  </si>
  <si>
    <t xml:space="preserve">Disater Management </t>
  </si>
  <si>
    <t>Roads</t>
  </si>
  <si>
    <t xml:space="preserve">Roads </t>
  </si>
  <si>
    <t>Construction of Jokong Street Paving (Multi-year)</t>
  </si>
  <si>
    <t xml:space="preserve">Publish Oversight report in the Media (Media print / Website) within 7 days of adoption </t>
  </si>
  <si>
    <t>Construction continues</t>
  </si>
  <si>
    <t>Preliminary report</t>
  </si>
  <si>
    <t>Technical report/Working draft document</t>
  </si>
  <si>
    <t>Layout report</t>
  </si>
  <si>
    <t>Print document/Printout report</t>
  </si>
  <si>
    <r>
      <t xml:space="preserve">100% </t>
    </r>
    <r>
      <rPr>
        <b/>
        <sz val="8"/>
        <rFont val="Arial"/>
        <family val="2"/>
      </rPr>
      <t xml:space="preserve"> R 402 534 443,36 </t>
    </r>
    <r>
      <rPr>
        <sz val="8"/>
        <rFont val="Arial"/>
        <family val="2"/>
      </rPr>
      <t>Operational Budget spent</t>
    </r>
  </si>
  <si>
    <r>
      <t>15%</t>
    </r>
    <r>
      <rPr>
        <b/>
        <sz val="8"/>
        <rFont val="Arial"/>
        <family val="2"/>
      </rPr>
      <t xml:space="preserve"> R60 380 166,50</t>
    </r>
    <r>
      <rPr>
        <sz val="8"/>
        <rFont val="Arial"/>
        <family val="2"/>
      </rPr>
      <t xml:space="preserve"> Capital Budget spent</t>
    </r>
  </si>
  <si>
    <r>
      <t xml:space="preserve">35% </t>
    </r>
    <r>
      <rPr>
        <b/>
        <sz val="8"/>
        <rFont val="Arial"/>
        <family val="2"/>
      </rPr>
      <t>R 140 887 055,18</t>
    </r>
    <r>
      <rPr>
        <sz val="8"/>
        <rFont val="Arial"/>
        <family val="2"/>
      </rPr>
      <t xml:space="preserve"> Capital Budget spent</t>
    </r>
  </si>
  <si>
    <r>
      <t xml:space="preserve">75% </t>
    </r>
    <r>
      <rPr>
        <b/>
        <sz val="8"/>
        <rFont val="Arial"/>
        <family val="2"/>
      </rPr>
      <t xml:space="preserve">R 281 774 110,35 </t>
    </r>
    <r>
      <rPr>
        <sz val="8"/>
        <rFont val="Arial"/>
        <family val="2"/>
      </rPr>
      <t>Capital Budget spent</t>
    </r>
  </si>
  <si>
    <r>
      <t>100%</t>
    </r>
    <r>
      <rPr>
        <b/>
        <sz val="8"/>
        <rFont val="Arial"/>
        <family val="2"/>
      </rPr>
      <t xml:space="preserve"> R 2 145 000</t>
    </r>
    <r>
      <rPr>
        <sz val="8"/>
        <rFont val="Arial"/>
        <family val="2"/>
      </rPr>
      <t xml:space="preserve"> FMG expenditure</t>
    </r>
  </si>
  <si>
    <r>
      <t xml:space="preserve">15% </t>
    </r>
    <r>
      <rPr>
        <b/>
        <sz val="8"/>
        <rFont val="Arial"/>
        <family val="2"/>
      </rPr>
      <t xml:space="preserve">R321 750 </t>
    </r>
    <r>
      <rPr>
        <sz val="8"/>
        <rFont val="Arial"/>
        <family val="2"/>
      </rPr>
      <t>FMG Expenditure</t>
    </r>
  </si>
  <si>
    <r>
      <t>35 % R</t>
    </r>
    <r>
      <rPr>
        <b/>
        <sz val="8"/>
        <rFont val="Arial"/>
        <family val="2"/>
      </rPr>
      <t xml:space="preserve"> 750 750 </t>
    </r>
    <r>
      <rPr>
        <sz val="8"/>
        <rFont val="Arial"/>
        <family val="2"/>
      </rPr>
      <t>FMG Expenditure</t>
    </r>
  </si>
  <si>
    <r>
      <t>70%</t>
    </r>
    <r>
      <rPr>
        <b/>
        <sz val="8"/>
        <rFont val="Arial"/>
        <family val="2"/>
      </rPr>
      <t xml:space="preserve"> R 1 501 500</t>
    </r>
    <r>
      <rPr>
        <sz val="8"/>
        <rFont val="Arial"/>
        <family val="2"/>
      </rPr>
      <t xml:space="preserve"> FMG Expenditure</t>
    </r>
  </si>
  <si>
    <r>
      <t>100%</t>
    </r>
    <r>
      <rPr>
        <b/>
        <sz val="8"/>
        <rFont val="Arial"/>
        <family val="2"/>
      </rPr>
      <t xml:space="preserve"> R 2 145 000</t>
    </r>
    <r>
      <rPr>
        <sz val="8"/>
        <rFont val="Arial"/>
        <family val="2"/>
      </rPr>
      <t xml:space="preserve"> FMG Expenditure</t>
    </r>
  </si>
  <si>
    <t xml:space="preserve">Supply &amp; delivery of 30* Skip Bins </t>
  </si>
  <si>
    <t>30 Skip bins purchased and delivered</t>
  </si>
  <si>
    <t>Implementation of Land Use Scheme by 30 June 2020</t>
  </si>
  <si>
    <t>Tender Advertised and Appointment of Service Provider</t>
  </si>
  <si>
    <t xml:space="preserve">Town Establishment on Uitspan 172-LT </t>
  </si>
  <si>
    <t xml:space="preserve">Town Establishment Meidingen 398-LT </t>
  </si>
  <si>
    <t>All wards</t>
  </si>
  <si>
    <t>Property services</t>
  </si>
  <si>
    <t>Mamokgadi street paving</t>
  </si>
  <si>
    <t>Table A4</t>
  </si>
  <si>
    <t xml:space="preserve">Table SA25 </t>
  </si>
  <si>
    <t xml:space="preserve">Construction </t>
  </si>
  <si>
    <t>Approved design report</t>
  </si>
  <si>
    <t>Design report Approval letter</t>
  </si>
  <si>
    <t>Appointment of service provider and Project Commencement</t>
  </si>
  <si>
    <t xml:space="preserve">Progress report </t>
  </si>
  <si>
    <t>Finalise SCM processes and appoint service proder</t>
  </si>
  <si>
    <t>Completion Certificate</t>
  </si>
  <si>
    <t>Completion og phase 01 and Commencement of phase 02</t>
  </si>
  <si>
    <t>Construction  phase 02</t>
  </si>
  <si>
    <t>Project Completion phase 02</t>
  </si>
  <si>
    <t>Completion Certificates</t>
  </si>
  <si>
    <t>Designs report</t>
  </si>
  <si>
    <t>Design report approval letter</t>
  </si>
  <si>
    <t>Appointment of Contractor and project commencement</t>
  </si>
  <si>
    <t xml:space="preserve"> Completion Certificate</t>
  </si>
  <si>
    <t>2020/21 SERVICE DELIVERY IMPLEMENTATION PLAN</t>
  </si>
  <si>
    <r>
      <t xml:space="preserve">          2020/21 SDBIP Compiled By:                                           
-----------------------------------                                                             -----------------------------
</t>
    </r>
    <r>
      <rPr>
        <b/>
        <sz val="11"/>
        <color theme="1"/>
        <rFont val="Calibri"/>
        <family val="2"/>
        <scheme val="minor"/>
      </rPr>
      <t>Dr K.I Sirovha</t>
    </r>
    <r>
      <rPr>
        <sz val="11"/>
        <color theme="1"/>
        <rFont val="Calibri"/>
        <family val="2"/>
        <scheme val="minor"/>
      </rPr>
      <t xml:space="preserve">                                                                                        DATE
Municipal Manager
Greater-Letaba Muncipality
    SDBIP  Approved By:
--------------------------------------                                                        -----------------------------
</t>
    </r>
    <r>
      <rPr>
        <b/>
        <sz val="11"/>
        <color theme="1"/>
        <rFont val="Calibri"/>
        <family val="2"/>
        <scheme val="minor"/>
      </rPr>
      <t>CLLR M.P Matlou</t>
    </r>
    <r>
      <rPr>
        <sz val="11"/>
        <color theme="1"/>
        <rFont val="Calibri"/>
        <family val="2"/>
        <scheme val="minor"/>
      </rPr>
      <t xml:space="preserve">                                                                                 DATE
Mayor
Greater-Letaba Muncipality</t>
    </r>
  </si>
  <si>
    <t xml:space="preserve">2020/21 WARD INFORMATION FOR EXPENDITURE AND SERVICE DELIVERY /CAPITAL WORKS PLAN SUMMARY OF CAPITAL PROJECTS FOR THE YEAR                                                                                   </t>
  </si>
  <si>
    <t xml:space="preserve">CAPITAL WORKS PLAN FOR MULTI-YEAR PROJECTS                                                                                  </t>
  </si>
  <si>
    <t>Budget 2020/21</t>
  </si>
  <si>
    <t>1st Quarter       (1 Jul-30 Sept 2020)</t>
  </si>
  <si>
    <t>2nd Quarter (1 Oct -31 Dec 2020)</t>
  </si>
  <si>
    <t>3rd Quarter (1 Jan 31 Mar 2021)</t>
  </si>
  <si>
    <t>4th Quarter   (1 Apr- 30 Jun 2021)</t>
  </si>
  <si>
    <t>Budget Year 2022/23</t>
  </si>
  <si>
    <t>To ensure that  the reviewed organizational structure is approved by council by 31 May 2021</t>
  </si>
  <si>
    <t>Council Approved Organizational structure by 31 May 2021</t>
  </si>
  <si>
    <t>36 positions filled by 30 May 2021</t>
  </si>
  <si>
    <t>Approval of the IDP/Budget/PMS process plan by 31 July 2020</t>
  </si>
  <si>
    <t>Approval of 2019/20 IDP/Budget/PMS Process Plan by 31 July 2020</t>
  </si>
  <si>
    <t>Approval of IDP by Council by 30 June 2021</t>
  </si>
  <si>
    <t>1Approval of the Draft 2020/21 IDP by 31 March 2020 &amp; final IDP by 31 May 2021</t>
  </si>
  <si>
    <t>To ensure that SDBIP is finalised by 30 June 2021</t>
  </si>
  <si>
    <t>Approval of 2020/21 IDP/Budget/PMS Process Plan by 31 July 2020</t>
  </si>
  <si>
    <t>Approval of draft  2020/21 IDP by 31 March 2021</t>
  </si>
  <si>
    <t>Approval of final 2020/21 IDP by 31 May 2021</t>
  </si>
  <si>
    <t>Approval of final 2021/22 SDBIP by the Mayor within 28 days after adoption of the Budget and IDP by 30 June 2021</t>
  </si>
  <si>
    <t>Performance Agreements signed by Sec 54 &amp; 56 Managers by 31 July 2020</t>
  </si>
  <si>
    <t>Submission of 2019/20 Annua Institutional Performance Repor by 30 August 2020</t>
  </si>
  <si>
    <t>Submission of 2020/21 Mid-year report to CoGHSTA, Provincial Treasury and National Treasury by 25 January 2021</t>
  </si>
  <si>
    <t>30-01-2020</t>
  </si>
  <si>
    <t>Tabling of 2019/20 Annual report in Council by 31 January 2021</t>
  </si>
  <si>
    <t>Tabling of 2019/20 Oversight report on the Annual Report in Council by 31 March 2021</t>
  </si>
  <si>
    <t>Publishing of the 2019/20 Oversight report in the Newspaper &amp; Website within 7 days of adoption by 07 April 2021</t>
  </si>
  <si>
    <t>The Mayor approve Reviewed SDBIP within 28 days within financial year</t>
  </si>
  <si>
    <t>Approval of the reviewed 2020/21 SDBIP  in Council by 31 March 2021</t>
  </si>
  <si>
    <t>Reviewed SDBIP, Council resolution</t>
  </si>
  <si>
    <t>Development of 2019/20 Audit Action plan by 31 January 2021</t>
  </si>
  <si>
    <t>Development of 2019/20 Internal Audit  plan by 30 June 2021</t>
  </si>
  <si>
    <t xml:space="preserve"> 5 of By laws promulgated/ by laws due for promulgation by 30 June 2021</t>
  </si>
  <si>
    <t>Approved MIG Implementation Plan by 30 June 2019</t>
  </si>
  <si>
    <t>Approval of Final 2021/22 Budget by Council on 31 May 2021</t>
  </si>
  <si>
    <t>Approval of Draft 2021/22 Budget by Council on 31 March 2021</t>
  </si>
  <si>
    <t>Approval of Draft 2021/22 Budget by Council on 31 March 2020</t>
  </si>
  <si>
    <t>Approval of 21 budget related policies by Council on 31 March 2021</t>
  </si>
  <si>
    <t>Approval of 2020/21 Adjustement budget in Council by 28 February 2021</t>
  </si>
  <si>
    <t>Submission of Unaudited Financial Statements by 31 August 2020</t>
  </si>
  <si>
    <t>12 Sec 32 register developed and updated by 30 June 2020</t>
  </si>
  <si>
    <t>Approval of 4 Finance by-laws by 31 May 2021</t>
  </si>
  <si>
    <t>Approval of Finance by-laws by 31 May 2021</t>
  </si>
  <si>
    <t>Submission of monthly Sec 71 reports to Provincial treasury within 10 working days by 30 June 2021</t>
  </si>
  <si>
    <t>Appointment of Supply Chain Structures (Bid Specifications, Bid Evaluation and Bid Adjucation Committees) by 31 July 2021</t>
  </si>
  <si>
    <t>To Purchased and Deliver vehicles by 30 June 2021</t>
  </si>
  <si>
    <t>Refurbishment Council Chamber</t>
  </si>
  <si>
    <t>payment certifcate/Completion Certificate</t>
  </si>
  <si>
    <t>Complete Refurbishment of Council Chambner</t>
  </si>
  <si>
    <t>Practical Completion /progress at 95%</t>
  </si>
  <si>
    <t>Practical Completion Certificate/Progress report</t>
  </si>
  <si>
    <t>To supply and delivery of 30*Skip Bins by 30 June 2021</t>
  </si>
  <si>
    <t>Tender Advertisement &amp; Appointment of service provider</t>
  </si>
  <si>
    <t>Staff Toilet Modjadjiskloof DLTC purchased</t>
  </si>
  <si>
    <t>Delivery note/GRN</t>
  </si>
  <si>
    <t>To purchase 1* Traffic patrol vehicle by 30 June 2021</t>
  </si>
  <si>
    <t>Supply &amp; delivery of 1* Traffic patrol vehicle</t>
  </si>
  <si>
    <t>1* Traffic patrol vehicle purchsed &amp; delivered</t>
  </si>
  <si>
    <t>To purchase 40* Road Cones  by 30 June 2021</t>
  </si>
  <si>
    <t>40* Road Cones delivered</t>
  </si>
  <si>
    <t>Supply &amp; delivery of 40* Road Cones</t>
  </si>
  <si>
    <t>Supply &amp; delivery of Traffic Blue Light</t>
  </si>
  <si>
    <t>Traffic Blue Light purchased</t>
  </si>
  <si>
    <t>To purchase Traffic Blue Light 30 June 2021</t>
  </si>
  <si>
    <t>To purchase 3* Breathalysers by 30 June 2021</t>
  </si>
  <si>
    <t>To supply and delivery 3* Breathlysers</t>
  </si>
  <si>
    <t>3* Breathalysers purchased</t>
  </si>
  <si>
    <t>To purchase Guard room Kgapane Old Sub Office by 30 June 2021</t>
  </si>
  <si>
    <t>To purchase Guard room Modjadjiskloof DLTC by 30 June 2021</t>
  </si>
  <si>
    <t>To purchase Security door for Modjadjiskloof RA by 30 June 2021</t>
  </si>
  <si>
    <t>Guard room Modjadjiskloof DLTC</t>
  </si>
  <si>
    <t xml:space="preserve">Guard room Kgapane Old Sub Office </t>
  </si>
  <si>
    <t>Supply &amp; delivery of  Security door for Modjadjiskloof RA</t>
  </si>
  <si>
    <t>Security door for Modjadjiskloof RA purchased</t>
  </si>
  <si>
    <t xml:space="preserve">Supply &amp; delivery of 100 KVA pole transformer </t>
  </si>
  <si>
    <t>To purchase 100 KVA pole transformer by 30 June 2021</t>
  </si>
  <si>
    <t>100 KVA pole transformer purchased</t>
  </si>
  <si>
    <t>To refurbish LV network by 30 June 2021</t>
  </si>
  <si>
    <t>Refurbishment of HV Cable Network-Ringfeed by 30 June 2021</t>
  </si>
  <si>
    <t>To refurbishment of HV Cable Network-Ringfeed</t>
  </si>
  <si>
    <t>Construction of Madumeleng/shotong Sports Complex Ph2</t>
  </si>
  <si>
    <t>To complete construction of sport complex in Thakgalane Ph3 by 30 June 2021</t>
  </si>
  <si>
    <t>Construction of Thakgalane Sports Complex Ph3</t>
  </si>
  <si>
    <t>To Complete construction of  streets paving in Jokong (Multi year) /Phase 01 &amp; Phase 02 by 30 June 2021</t>
  </si>
  <si>
    <t>To complete construction of Sport Complex in Madumeleng/ Shotong Ph 2 by 30 June 2021</t>
  </si>
  <si>
    <t>To designs Ramodumo Street Paving by 30 June 2020</t>
  </si>
  <si>
    <t>Designs &amp; planning of Ramodumo Street Paving</t>
  </si>
  <si>
    <t>Construction of Manningburg street paving( Construction)- Multi-year</t>
  </si>
  <si>
    <t>To Construct Rampepe access bridge by 30 June 2021</t>
  </si>
  <si>
    <t>To construct a street in Manningburg  ( Multi year) by 30 June 2021</t>
  </si>
  <si>
    <t>Construction of Rampepe access bridge</t>
  </si>
  <si>
    <t>Construction of Rasewana and Lenokwe Streets paving (Phase 01)</t>
  </si>
  <si>
    <t>To Construct Rasewana and Lenokwe streets Phase 01  by 30 June 2021</t>
  </si>
  <si>
    <t>To designs Tshabela Matswale Street Paving by 30 June 2021</t>
  </si>
  <si>
    <t>To designs Abel Street Paving by 30 June 2021</t>
  </si>
  <si>
    <t>To designs Malematja Street Paving by 30 June 2021</t>
  </si>
  <si>
    <t>To designs Mamokgadi Street Paving by 30 June 2021</t>
  </si>
  <si>
    <t>To designs Mohlabaneng Street Paving by 30 June 2021</t>
  </si>
  <si>
    <t>Designs &amp; planning of Mohlabaneng Street Paving</t>
  </si>
  <si>
    <t>Designs &amp; planning of Mamokgadi Street Paving</t>
  </si>
  <si>
    <t>Designs &amp; planning of Malematja Street Paving</t>
  </si>
  <si>
    <t>Designs &amp; planning of Abel Street Paving</t>
  </si>
  <si>
    <t>Designs &amp; planning of Tshabela Matswale Street Paving</t>
  </si>
  <si>
    <r>
      <t xml:space="preserve">100% </t>
    </r>
    <r>
      <rPr>
        <b/>
        <sz val="8"/>
        <color rgb="FF000000"/>
        <rFont val="Arial"/>
        <family val="2"/>
      </rPr>
      <t xml:space="preserve">R 57 229 000,00 </t>
    </r>
    <r>
      <rPr>
        <sz val="8"/>
        <color rgb="FF000000"/>
        <rFont val="Arial"/>
        <family val="2"/>
      </rPr>
      <t xml:space="preserve"> MIG expenditure</t>
    </r>
  </si>
  <si>
    <r>
      <t xml:space="preserve">100% </t>
    </r>
    <r>
      <rPr>
        <b/>
        <sz val="8"/>
        <color rgb="FF000000"/>
        <rFont val="Arial"/>
        <family val="2"/>
      </rPr>
      <t>R 49 294 401</t>
    </r>
    <r>
      <rPr>
        <sz val="8"/>
        <color rgb="FF000000"/>
        <rFont val="Arial"/>
        <family val="2"/>
      </rPr>
      <t xml:space="preserve"> </t>
    </r>
    <r>
      <rPr>
        <b/>
        <sz val="8"/>
        <color rgb="FF000000"/>
        <rFont val="Arial"/>
        <family val="2"/>
      </rPr>
      <t xml:space="preserve">                             </t>
    </r>
    <r>
      <rPr>
        <sz val="8"/>
        <color rgb="FF000000"/>
        <rFont val="Arial"/>
        <family val="2"/>
      </rPr>
      <t>Capital Budget spent</t>
    </r>
  </si>
  <si>
    <t>Planning &amp; designs of Ramaroka street paving by 30 June 2021</t>
  </si>
  <si>
    <t>Planning &amp; designs of Ward 13 (Senwamokgope) streets paving by 30 June 2021</t>
  </si>
  <si>
    <t>Planning &amp; designs of Ward 15 (Phase 2) streets paving by 30 June 2021</t>
  </si>
  <si>
    <t>Planning &amp; designs of Maupa street paving by 30 June 2021</t>
  </si>
  <si>
    <t>Planning &amp; designs of Sekgopo Ramoadi-Matlou street paving by 30 June 2021</t>
  </si>
  <si>
    <t>Planning &amp; designs of Sephukhubje street paving by 30 June 2021</t>
  </si>
  <si>
    <t>Planning &amp; designs of Motsinoni street paving by 30 June 2021</t>
  </si>
  <si>
    <t>Planning &amp; designs of Khethothone street paving by 30 June 2021</t>
  </si>
  <si>
    <t>Planning &amp; designs of Mapaana street paving by 30 June 2021</t>
  </si>
  <si>
    <t>To Construct Makhutukwe streets paving by 30 June 2021 (Planning)</t>
  </si>
  <si>
    <t>To rehabilitate Modjadjiskloof Streets -Phase 2 by 30 June 2021</t>
  </si>
  <si>
    <t>To  purchase Workshop Bakkie (4x4) by 30 June 2021</t>
  </si>
  <si>
    <t xml:space="preserve">Supply &amp; delivery of Wprkshop Bakkie (4x4) </t>
  </si>
  <si>
    <t>Supply &amp; delivery of Wprkshop Bakkie (4x4) purchased &amp; delivered</t>
  </si>
  <si>
    <t>To purchse Mechanical Broom Machinery (Street sweeping)  by 30 June 2021</t>
  </si>
  <si>
    <t xml:space="preserve">Supply &amp; delivery of 3* Water Tankers (Bellview, Senwamokgope &amp; Mokwakwaila Cluster) </t>
  </si>
  <si>
    <t xml:space="preserve">Supply &amp; delivery of 1* Mokwakwaila Cluster)  </t>
  </si>
  <si>
    <t>1* Grader (Mokwakwaila Cluster)  purchsed &amp; delivered</t>
  </si>
  <si>
    <t>To purchase 1* Grader (Mokwakwaila Clusters)  by 30 June 2021</t>
  </si>
  <si>
    <t>To purchase 1* TLB (Bellview &amp; Senwamokgope Clusters) by 30 June 2021</t>
  </si>
  <si>
    <t xml:space="preserve">Supply &amp; delivery of 1*TLB (Bellview &amp; Senwamokgope Clusters) </t>
  </si>
  <si>
    <t>1*TLB (Bellview &amp; Senwamokgope  Clusters) purchsed &amp; delivered</t>
  </si>
  <si>
    <t>2* Water Tankers (Bellview &amp; Senwamokgope Clusters) purchsed &amp; delivered</t>
  </si>
  <si>
    <t>Supply &amp; delivery of 1* Tipper trucks 6m3 (Belleview,Senwamokgope &amp; Mokwakwaila Clusters)</t>
  </si>
  <si>
    <t>1* Tipper truck 6m3 (Belleview,Senwamokgope &amp; Mokwakwaila Clusters) purchsed &amp; delivered</t>
  </si>
  <si>
    <t>To purchase 1* Tipper truck 6m3 (Belleview,Senwamokgope &amp; Mokwakwaila Clusters) by 30 June 2021</t>
  </si>
  <si>
    <t>To purchase 2* Water Tankers (Bellview&amp; Senwamokgope Clusters) by 30 June 2021</t>
  </si>
  <si>
    <t>To purchase Ton Quarter Cannopy Truck (Roads &amp; Storm) by 30 June 2021</t>
  </si>
  <si>
    <t xml:space="preserve">Supply &amp; delivery of Ton Quarter Cannopy Truck (Roads &amp; Storm) </t>
  </si>
  <si>
    <t>Ton Quarter Cannopy Truck (Roads &amp; Storm) purchsed &amp; delivered</t>
  </si>
  <si>
    <r>
      <t xml:space="preserve">100% </t>
    </r>
    <r>
      <rPr>
        <b/>
        <sz val="8"/>
        <color rgb="FF000000"/>
        <rFont val="Arial"/>
        <family val="2"/>
      </rPr>
      <t>R 10 000 000,00 INEP</t>
    </r>
    <r>
      <rPr>
        <sz val="8"/>
        <color rgb="FF000000"/>
        <rFont val="Arial"/>
        <family val="2"/>
      </rPr>
      <t xml:space="preserve"> expenditure</t>
    </r>
  </si>
  <si>
    <r>
      <t xml:space="preserve">100% </t>
    </r>
    <r>
      <rPr>
        <b/>
        <sz val="8"/>
        <color theme="1"/>
        <rFont val="Arial"/>
        <family val="2"/>
      </rPr>
      <t xml:space="preserve">R 2 861 450 </t>
    </r>
    <r>
      <rPr>
        <sz val="8"/>
        <color theme="1"/>
        <rFont val="Arial"/>
        <family val="2"/>
      </rPr>
      <t>PMU Management Budget spent</t>
    </r>
  </si>
  <si>
    <r>
      <t xml:space="preserve">100% </t>
    </r>
    <r>
      <rPr>
        <b/>
        <sz val="8"/>
        <color rgb="FF000000"/>
        <rFont val="Arial"/>
        <family val="2"/>
      </rPr>
      <t>R 2 125 288,63</t>
    </r>
    <r>
      <rPr>
        <sz val="8"/>
        <color rgb="FF000000"/>
        <rFont val="Arial"/>
        <family val="2"/>
      </rPr>
      <t xml:space="preserve"> EPWP expenditure</t>
    </r>
  </si>
  <si>
    <r>
      <t xml:space="preserve">100% </t>
    </r>
    <r>
      <rPr>
        <b/>
        <sz val="8"/>
        <rFont val="Arial"/>
        <family val="2"/>
      </rPr>
      <t>R 1 150 064,52</t>
    </r>
    <r>
      <rPr>
        <sz val="8"/>
        <rFont val="Arial"/>
        <family val="2"/>
      </rPr>
      <t xml:space="preserve"> FBS expenditure</t>
    </r>
  </si>
  <si>
    <r>
      <t xml:space="preserve">15% </t>
    </r>
    <r>
      <rPr>
        <b/>
        <sz val="8"/>
        <rFont val="Arial"/>
        <family val="2"/>
      </rPr>
      <t xml:space="preserve">R 172 509,68 </t>
    </r>
    <r>
      <rPr>
        <sz val="8"/>
        <rFont val="Arial"/>
        <family val="2"/>
      </rPr>
      <t>FBS expenditure</t>
    </r>
  </si>
  <si>
    <r>
      <t>35%</t>
    </r>
    <r>
      <rPr>
        <b/>
        <sz val="8"/>
        <rFont val="Arial"/>
        <family val="2"/>
      </rPr>
      <t xml:space="preserve"> R 402 552,58 </t>
    </r>
    <r>
      <rPr>
        <sz val="8"/>
        <rFont val="Arial"/>
        <family val="2"/>
      </rPr>
      <t xml:space="preserve"> FBS expenditure</t>
    </r>
  </si>
  <si>
    <r>
      <t xml:space="preserve">70% </t>
    </r>
    <r>
      <rPr>
        <b/>
        <sz val="8"/>
        <rFont val="Arial"/>
        <family val="2"/>
      </rPr>
      <t xml:space="preserve">R 805 045,16 </t>
    </r>
    <r>
      <rPr>
        <sz val="8"/>
        <rFont val="Arial"/>
        <family val="2"/>
      </rPr>
      <t>FBS expenditure</t>
    </r>
  </si>
  <si>
    <r>
      <t xml:space="preserve">15% </t>
    </r>
    <r>
      <rPr>
        <b/>
        <sz val="8"/>
        <color rgb="FF000000"/>
        <rFont val="Arial"/>
        <family val="2"/>
      </rPr>
      <t xml:space="preserve">R 318 793,29 </t>
    </r>
    <r>
      <rPr>
        <sz val="8"/>
        <color rgb="FF000000"/>
        <rFont val="Arial"/>
        <family val="2"/>
      </rPr>
      <t>EPWP expenditure</t>
    </r>
  </si>
  <si>
    <r>
      <t>35%</t>
    </r>
    <r>
      <rPr>
        <b/>
        <sz val="8"/>
        <color rgb="FF000000"/>
        <rFont val="Arial"/>
        <family val="2"/>
      </rPr>
      <t xml:space="preserve"> R  743 851,02 </t>
    </r>
    <r>
      <rPr>
        <sz val="8"/>
        <color rgb="FF000000"/>
        <rFont val="Arial"/>
        <family val="2"/>
      </rPr>
      <t>EPWP expenditure</t>
    </r>
  </si>
  <si>
    <r>
      <t xml:space="preserve">70% </t>
    </r>
    <r>
      <rPr>
        <b/>
        <sz val="8"/>
        <color rgb="FF000000"/>
        <rFont val="Arial"/>
        <family val="2"/>
      </rPr>
      <t>R 1 487 660,04</t>
    </r>
    <r>
      <rPr>
        <sz val="8"/>
        <color rgb="FF000000"/>
        <rFont val="Arial"/>
        <family val="2"/>
      </rPr>
      <t xml:space="preserve"> EPWP expenditure</t>
    </r>
  </si>
  <si>
    <r>
      <t xml:space="preserve">15% </t>
    </r>
    <r>
      <rPr>
        <b/>
        <sz val="8"/>
        <color rgb="FF000000"/>
        <rFont val="Arial"/>
        <family val="2"/>
      </rPr>
      <t xml:space="preserve">R1 500 000,00  </t>
    </r>
    <r>
      <rPr>
        <sz val="8"/>
        <color rgb="FF000000"/>
        <rFont val="Arial"/>
        <family val="2"/>
      </rPr>
      <t>INEP expenditure</t>
    </r>
  </si>
  <si>
    <r>
      <t>35%</t>
    </r>
    <r>
      <rPr>
        <b/>
        <sz val="8"/>
        <color rgb="FF000000"/>
        <rFont val="Arial"/>
        <family val="2"/>
      </rPr>
      <t xml:space="preserve"> R3 500 000,00</t>
    </r>
    <r>
      <rPr>
        <sz val="8"/>
        <color rgb="FF000000"/>
        <rFont val="Arial"/>
        <family val="2"/>
      </rPr>
      <t xml:space="preserve"> INEP expenditure</t>
    </r>
  </si>
  <si>
    <r>
      <t>70%</t>
    </r>
    <r>
      <rPr>
        <b/>
        <sz val="8"/>
        <color rgb="FF000000"/>
        <rFont val="Arial"/>
        <family val="2"/>
      </rPr>
      <t xml:space="preserve"> R7 000  000,00 </t>
    </r>
    <r>
      <rPr>
        <sz val="8"/>
        <color rgb="FF000000"/>
        <rFont val="Arial"/>
        <family val="2"/>
      </rPr>
      <t>INEP expenditure</t>
    </r>
  </si>
  <si>
    <r>
      <t xml:space="preserve">100%  </t>
    </r>
    <r>
      <rPr>
        <b/>
        <sz val="8"/>
        <color rgb="FF000000"/>
        <rFont val="Arial"/>
        <family val="2"/>
      </rPr>
      <t>R 10 000 000,00</t>
    </r>
    <r>
      <rPr>
        <sz val="8"/>
        <color rgb="FF000000"/>
        <rFont val="Arial"/>
        <family val="2"/>
      </rPr>
      <t xml:space="preserve"> INEP expenditure</t>
    </r>
  </si>
  <si>
    <r>
      <t xml:space="preserve">15% </t>
    </r>
    <r>
      <rPr>
        <b/>
        <sz val="8"/>
        <color rgb="FF000000"/>
        <rFont val="Arial"/>
        <family val="2"/>
      </rPr>
      <t>R 8 584 350,00</t>
    </r>
    <r>
      <rPr>
        <sz val="8"/>
        <color rgb="FF000000"/>
        <rFont val="Arial"/>
        <family val="2"/>
      </rPr>
      <t xml:space="preserve"> MIG expenditure</t>
    </r>
  </si>
  <si>
    <r>
      <t>35%</t>
    </r>
    <r>
      <rPr>
        <b/>
        <sz val="8"/>
        <color rgb="FF000000"/>
        <rFont val="Arial"/>
        <family val="2"/>
      </rPr>
      <t xml:space="preserve"> R 20 030 150,00</t>
    </r>
    <r>
      <rPr>
        <sz val="8"/>
        <color rgb="FF000000"/>
        <rFont val="Arial"/>
        <family val="2"/>
      </rPr>
      <t xml:space="preserve"> MIG expenditure</t>
    </r>
  </si>
  <si>
    <r>
      <t>70%</t>
    </r>
    <r>
      <rPr>
        <b/>
        <sz val="8"/>
        <color rgb="FF000000"/>
        <rFont val="Arial"/>
        <family val="2"/>
      </rPr>
      <t xml:space="preserve"> R 40 060 300,00</t>
    </r>
    <r>
      <rPr>
        <sz val="8"/>
        <color rgb="FF000000"/>
        <rFont val="Arial"/>
        <family val="2"/>
      </rPr>
      <t xml:space="preserve"> MIG expenditure</t>
    </r>
  </si>
  <si>
    <r>
      <t>100%</t>
    </r>
    <r>
      <rPr>
        <b/>
        <sz val="8"/>
        <color rgb="FF000000"/>
        <rFont val="Arial"/>
        <family val="2"/>
      </rPr>
      <t xml:space="preserve"> R 57 229 000,00 </t>
    </r>
    <r>
      <rPr>
        <sz val="8"/>
        <color rgb="FF000000"/>
        <rFont val="Arial"/>
        <family val="2"/>
      </rPr>
      <t>MIG expenditure</t>
    </r>
  </si>
  <si>
    <r>
      <rPr>
        <b/>
        <sz val="8"/>
        <color theme="1"/>
        <rFont val="Arial"/>
        <family val="2"/>
      </rPr>
      <t xml:space="preserve">15%  R 429 217,50 </t>
    </r>
    <r>
      <rPr>
        <sz val="8"/>
        <color theme="1"/>
        <rFont val="Arial"/>
        <family val="2"/>
      </rPr>
      <t>PMU Management Budget spent</t>
    </r>
  </si>
  <si>
    <r>
      <rPr>
        <b/>
        <sz val="8"/>
        <color theme="1"/>
        <rFont val="Arial"/>
        <family val="2"/>
      </rPr>
      <t xml:space="preserve">35%   R 1 001 507,50 </t>
    </r>
    <r>
      <rPr>
        <sz val="8"/>
        <color theme="1"/>
        <rFont val="Arial"/>
        <family val="2"/>
      </rPr>
      <t>PMU Management Budget spent</t>
    </r>
  </si>
  <si>
    <r>
      <rPr>
        <b/>
        <sz val="8"/>
        <color theme="1"/>
        <rFont val="Arial"/>
        <family val="2"/>
      </rPr>
      <t>70% R 2 003 015,00</t>
    </r>
    <r>
      <rPr>
        <sz val="8"/>
        <color theme="1"/>
        <rFont val="Arial"/>
        <family val="2"/>
      </rPr>
      <t xml:space="preserve"> PMU Management Budget spent</t>
    </r>
  </si>
  <si>
    <r>
      <t>100%</t>
    </r>
    <r>
      <rPr>
        <b/>
        <sz val="8"/>
        <color theme="1"/>
        <rFont val="Arial"/>
        <family val="2"/>
      </rPr>
      <t xml:space="preserve"> R 2 861 450  </t>
    </r>
    <r>
      <rPr>
        <sz val="8"/>
        <color theme="1"/>
        <rFont val="Arial"/>
        <family val="2"/>
      </rPr>
      <t>PMU Management Budget spent</t>
    </r>
  </si>
  <si>
    <r>
      <t xml:space="preserve">100% </t>
    </r>
    <r>
      <rPr>
        <b/>
        <sz val="8"/>
        <color rgb="FF000000"/>
        <rFont val="Arial"/>
        <family val="2"/>
      </rPr>
      <t xml:space="preserve">  R 49 294 401,00                               </t>
    </r>
    <r>
      <rPr>
        <sz val="8"/>
        <color rgb="FF000000"/>
        <rFont val="Arial"/>
        <family val="2"/>
      </rPr>
      <t>Capital Budget spent</t>
    </r>
  </si>
  <si>
    <r>
      <t>15%</t>
    </r>
    <r>
      <rPr>
        <b/>
        <sz val="8"/>
        <color rgb="FF000000"/>
        <rFont val="Arial"/>
        <family val="2"/>
      </rPr>
      <t xml:space="preserve"> R 7 394 160,15</t>
    </r>
    <r>
      <rPr>
        <sz val="8"/>
        <color rgb="FF000000"/>
        <rFont val="Arial"/>
        <family val="2"/>
      </rPr>
      <t xml:space="preserve"> Capital Budget spent</t>
    </r>
  </si>
  <si>
    <r>
      <t xml:space="preserve">35% </t>
    </r>
    <r>
      <rPr>
        <b/>
        <sz val="8"/>
        <color rgb="FF000000"/>
        <rFont val="Arial"/>
        <family val="2"/>
      </rPr>
      <t>R 17 253 040,40</t>
    </r>
    <r>
      <rPr>
        <sz val="8"/>
        <color rgb="FF000000"/>
        <rFont val="Arial"/>
        <family val="2"/>
      </rPr>
      <t xml:space="preserve"> Capital Budget spent</t>
    </r>
  </si>
  <si>
    <r>
      <t>75%</t>
    </r>
    <r>
      <rPr>
        <b/>
        <sz val="8"/>
        <color rgb="FF000000"/>
        <rFont val="Arial"/>
        <family val="2"/>
      </rPr>
      <t xml:space="preserve"> R 34 506 080,70 </t>
    </r>
    <r>
      <rPr>
        <sz val="8"/>
        <color rgb="FF000000"/>
        <rFont val="Arial"/>
        <family val="2"/>
      </rPr>
      <t>Capital Budget spent</t>
    </r>
  </si>
  <si>
    <t>To Refurbish Council Chamber by 30 June 2021</t>
  </si>
  <si>
    <t xml:space="preserve">2020/21 WARD INFORMATION FOR EXPENDITURE AND SERVICE DELIVERY /CAPITAL WORKS PLAN SUMMARY OF CAPITAL PROJECTS  FOR THE YEAR                                                                                   </t>
  </si>
  <si>
    <t>Annual Target (30/06/2021)</t>
  </si>
  <si>
    <t>2nd Quarter                 (1 Oct -31 Dec 2020)</t>
  </si>
  <si>
    <t>3rd Quarter               (1 Jan 31 Mar 2021)</t>
  </si>
  <si>
    <t>4th Quarter                  (1 Apr- 30 Jun 2021)</t>
  </si>
  <si>
    <t>1st Quarter              (1 Jul-30 Sept 2020)</t>
  </si>
  <si>
    <t>2nd Quarter                    (1 Oct -31 Dec 2020)</t>
  </si>
  <si>
    <t>3rd Quarter                   (1 Jan 31 Mar 2021)</t>
  </si>
  <si>
    <t>4th Quarter               (1 Apr- 30 Jun 2021)</t>
  </si>
  <si>
    <t>2nd Quarter                        (1 Oct -31 Dec 2020)</t>
  </si>
  <si>
    <t>1st Quarter                (1 Jul-30 Sept 2020)</t>
  </si>
  <si>
    <t>4th Quarter                      (1 Apr- 30 Jun 2021)</t>
  </si>
  <si>
    <t>Director Municipal Manager</t>
  </si>
  <si>
    <t>97 Positions filled</t>
  </si>
  <si>
    <t>67% Risk issues resolved</t>
  </si>
  <si>
    <t xml:space="preserve">65% AG issues resolved </t>
  </si>
  <si>
    <t xml:space="preserve">70% Internal issues resolved </t>
  </si>
  <si>
    <t>302 jobs created</t>
  </si>
  <si>
    <t>559 SMME s supported</t>
  </si>
  <si>
    <t xml:space="preserve">60% in debt collected (# of debt collected/                </t>
  </si>
  <si>
    <t xml:space="preserve"> within 10 working days</t>
  </si>
  <si>
    <t>Appointment of the Service provider and Project Commencement</t>
  </si>
  <si>
    <t>To Construct Mokwasele paving Cemetery by 30 June 2021 (Muilyi-year)</t>
  </si>
  <si>
    <t>To construct Itieleng Sekgosese- street paving  Phase-1by 30 June 2021</t>
  </si>
  <si>
    <t>To construct Lemondokop street paving  Phase-01 by 30 June 2021</t>
  </si>
  <si>
    <t>1. Surplus (Deficit) must reconcile with Budeted Financial Performance</t>
  </si>
  <si>
    <t>Gains</t>
  </si>
  <si>
    <t>Losses</t>
  </si>
  <si>
    <t xml:space="preserve">Vote 1 - Executive &amp; Council </t>
  </si>
  <si>
    <t xml:space="preserve">Vote 2 - Finance and Administration </t>
  </si>
  <si>
    <t xml:space="preserve">Vote 3 - Internal Audit </t>
  </si>
  <si>
    <t xml:space="preserve">Vote 4 - Community and Public Safety </t>
  </si>
  <si>
    <t xml:space="preserve">Vote 5 - Sports and Recreation </t>
  </si>
  <si>
    <t xml:space="preserve">Vote 6 - Housing </t>
  </si>
  <si>
    <t xml:space="preserve">Vote 7 - Planning and Development </t>
  </si>
  <si>
    <t xml:space="preserve">Vote 8 - Road Transport </t>
  </si>
  <si>
    <t xml:space="preserve">Vote 9 - Energy Sources </t>
  </si>
  <si>
    <t xml:space="preserve">Vote 10 - Waste Water Management </t>
  </si>
  <si>
    <t xml:space="preserve">Vote 11 - Waste Management </t>
  </si>
  <si>
    <t>Vote 12 - [NAME OF VOTE 12]</t>
  </si>
  <si>
    <t>Vote 13 - [NAME OF VOTE 13]</t>
  </si>
  <si>
    <t>Vote 14 - [NAME OF VOTE 14]</t>
  </si>
  <si>
    <t>Vote 15 - [NAME OF VOTE 15]</t>
  </si>
  <si>
    <t>References</t>
  </si>
  <si>
    <t>Multi-year expenditure  to be appropriated</t>
  </si>
  <si>
    <t xml:space="preserve">                      – </t>
  </si>
  <si>
    <t xml:space="preserve">                     – </t>
  </si>
  <si>
    <t>Single-year expenditure to be appropriated</t>
  </si>
  <si>
    <t xml:space="preserve">                     -  </t>
  </si>
  <si>
    <t xml:space="preserve">                    -  </t>
  </si>
  <si>
    <t xml:space="preserve"> Unbalanced </t>
  </si>
  <si>
    <t>Vote Description</t>
  </si>
  <si>
    <t>Ref</t>
  </si>
  <si>
    <t>2016/17</t>
  </si>
  <si>
    <t>2017/18</t>
  </si>
  <si>
    <t>2018/19</t>
  </si>
  <si>
    <t>Current Year 2019/20</t>
  </si>
  <si>
    <t>2020/21 Medium Term Revenue &amp; Expenditure Framework</t>
  </si>
  <si>
    <t>Audited Outcome</t>
  </si>
  <si>
    <t>Adjusted Budget</t>
  </si>
  <si>
    <t>Full Year Forecast</t>
  </si>
  <si>
    <t>Pre-audit outcome</t>
  </si>
  <si>
    <t>Budget Year 2020/21</t>
  </si>
  <si>
    <t>Budget Year +1 2021/22</t>
  </si>
  <si>
    <t>Budget Year +2 2022/23</t>
  </si>
  <si>
    <t>LIM332 Greater Letaba - Supporting Table SA25 Budgeted monthly revenue and expenditure</t>
  </si>
  <si>
    <t>Description</t>
  </si>
  <si>
    <t>Table A3A</t>
  </si>
  <si>
    <t xml:space="preserve">Supply &amp; delivery of 03* Filling cabinets All sections (Community services) </t>
  </si>
  <si>
    <t>3Trolley bins purchased and delivered</t>
  </si>
  <si>
    <t>To supply and delivery of 10* Trolley Bins by 30 June 2021</t>
  </si>
  <si>
    <t xml:space="preserve"> Supply and delivery of 10* Trolley Bins</t>
  </si>
  <si>
    <t>1 Skip truck purchased and delivered</t>
  </si>
  <si>
    <t xml:space="preserve"> Supply and delivery of 1* Skip truck</t>
  </si>
  <si>
    <t>To supply and delivery of 1* Skip truck by 30 June 2021</t>
  </si>
  <si>
    <t>2 Tractor purchased and delivered</t>
  </si>
  <si>
    <t xml:space="preserve"> Supply and delivery of 1* Tractor</t>
  </si>
  <si>
    <t>Construction of Low Level Bridges</t>
  </si>
  <si>
    <t>To construct Low Level Bridges by 30 June 2021</t>
  </si>
  <si>
    <t>To construct Meloding Stormwater Canal by 30 June 2021</t>
  </si>
  <si>
    <t>To supply and delivery of 1* Tractor by 30 June 2021</t>
  </si>
  <si>
    <t>Construction Meloding Stormwater Canal</t>
  </si>
  <si>
    <t>Stormwater waste management</t>
  </si>
  <si>
    <t>Planning &amp; designs of Raphahlelo street paving</t>
  </si>
  <si>
    <t>Planning &amp; designs of Raphahlelo street paving by 30 June 2021</t>
  </si>
  <si>
    <t>Ward 3</t>
  </si>
  <si>
    <t>Supply &amp; Installation of  Counter, Bullet Glass and Cubbicles</t>
  </si>
  <si>
    <t>Tender Advertisement, SCM processes &amp; Appointment of service provider</t>
  </si>
  <si>
    <t>Counter, Bullet Glass and Cubbicles supplied &amp; installed</t>
  </si>
  <si>
    <t xml:space="preserve">Delivery note/GRN and Payment Certificates/Completion certificate </t>
  </si>
  <si>
    <t>To purchase &amp; Install Counter, Bullet Glass and Cubbicles by 30 June 2021</t>
  </si>
  <si>
    <t>To resurface Modjadjiskloof DLTC by 30 June 2021</t>
  </si>
  <si>
    <t>Resurfacing of Modjadjiskloof DLTC</t>
  </si>
  <si>
    <t>Erection of Electricity Household Connections in various villagaes</t>
  </si>
  <si>
    <t>Erection of Electricity Household Connections in various villagaes by 30 June 2021</t>
  </si>
  <si>
    <t>Construction of Kgapane Stadium Ph3</t>
  </si>
  <si>
    <t>To complete construction of  Kgapane Stadium Ph3 by 30 June 2021</t>
  </si>
  <si>
    <t>To Purchase of 3* torches  by 30 June 2021</t>
  </si>
  <si>
    <t>To purchase of vehicle 30 June 2021</t>
  </si>
  <si>
    <t>To purchase 03* Filling cabinets All sections (Community services) by 30 June 2021</t>
  </si>
  <si>
    <t>To purchase and install air conditioners (Kgapane old sub office (facilities) &amp; Modjadjiskloof registering authority by 30 June 2021</t>
  </si>
  <si>
    <t>To purchase 60* Laptops  by 30 June 2021</t>
  </si>
  <si>
    <t>Supply &amp; delivery of 60*Laptops</t>
  </si>
  <si>
    <t>60*purchased &amp; delivered</t>
  </si>
  <si>
    <t>Community &amp; social Services/Cementries</t>
  </si>
  <si>
    <t>To construct  a community hall at Ward 5 by 30 June 2021 (Multi year)</t>
  </si>
  <si>
    <t xml:space="preserve">To construct  Ga-Kgapane new cemetry earthworks by 30 June 2021 </t>
  </si>
  <si>
    <t>Construcction of Ga-Kgapane new cemetry earthworks</t>
  </si>
  <si>
    <t>Construction of Mamanyoha Sports Complex</t>
  </si>
  <si>
    <t>To complete construction of Sports Complex in Mamanyowa by 30 June 2021</t>
  </si>
  <si>
    <t>Practical Complettion</t>
  </si>
  <si>
    <t>Construction at 100% Physical progress</t>
  </si>
  <si>
    <t xml:space="preserve"> Project completion</t>
  </si>
  <si>
    <t>Construction of Rotterdam Sports Complex</t>
  </si>
  <si>
    <t>To complete construction of  Sports Complex in Rotterdam by 30 June 2021</t>
  </si>
  <si>
    <t>Rehabilitation of  Modjadjiskloof streets -Phase 2</t>
  </si>
  <si>
    <t>Renovation of Staff Toilet Modjadjiskloof DLTC</t>
  </si>
  <si>
    <t>To  renovate Staff Toilet in  Modjadjiskloof DLTC by 30 June 2021</t>
  </si>
  <si>
    <t>Development of precinct plans for Kgapane and Senwamokgope</t>
  </si>
  <si>
    <t>To Develop precinct plans for Kgapane and Senwamokgope  by 30 June 2021</t>
  </si>
  <si>
    <t>Review LED Strategy by 30 June 2021</t>
  </si>
  <si>
    <t>Town Establishment on Uitspan 172-LT  by 30 June 2021</t>
  </si>
  <si>
    <t>Town Establishment  at Meidigen 398-LT by 30 June 2021</t>
  </si>
  <si>
    <t>To Implementation of Land Use Scheme by 30 June 2021</t>
  </si>
  <si>
    <t>Review of Spatial Development Framework  by 30 June 2021</t>
  </si>
  <si>
    <t>Traffic patrol Vehicles x1</t>
  </si>
  <si>
    <t>Low lebel bridges</t>
  </si>
  <si>
    <t>Makhuthukwe Street pavibng</t>
  </si>
  <si>
    <t>Mokwasele paving of cemetery</t>
  </si>
  <si>
    <t>5 165 364.00</t>
  </si>
  <si>
    <t>Ward 5 (Malematsa) street paving</t>
  </si>
  <si>
    <t>Maupa Street paving</t>
  </si>
  <si>
    <t>Ramoroka street paving</t>
  </si>
  <si>
    <t>Ward 15 phase 2 street paving</t>
  </si>
  <si>
    <t>Ward 13 (Senwamokgope) street paving</t>
  </si>
  <si>
    <t>Sekgopo Ramoadi street paving</t>
  </si>
  <si>
    <t>Sephukhubye street paving</t>
  </si>
  <si>
    <t>3 040 000.00</t>
  </si>
  <si>
    <t>4 358 202.98</t>
  </si>
  <si>
    <t>4 039 265.00</t>
  </si>
  <si>
    <t>Tshabela Matswale street paving</t>
  </si>
  <si>
    <t>4 537 749.49</t>
  </si>
  <si>
    <t>Malematja street paving</t>
  </si>
  <si>
    <t>4 590 909.26</t>
  </si>
  <si>
    <t>Electricity Household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</si>
</sst>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0;[Red]0"/>
    <numFmt numFmtId="169" formatCode="_(* #,##0,_);_(* \(#,##0,\);_(* &quot;–&quot;?_);_(@_)"/>
    <numFmt numFmtId="170" formatCode="#,###,;\(#,###,\)"/>
    <numFmt numFmtId="171" formatCode="_ * #,##0_ ;_ * \-#,##0_ ;_ * &quot;-&quot;??_ ;_ @_ "/>
    <numFmt numFmtId="172" formatCode="0.0%"/>
    <numFmt numFmtId="173" formatCode="#,###,;[Red]\(#,###,\)"/>
    <numFmt numFmtId="174" formatCode="_ * #,##0.0_ ;_ * \-#,##0.0_ ;_ * &quot;-&quot;??_ ;_ @_ "/>
    <numFmt numFmtId="175" formatCode="#,##0_ ;[Red]\-#,##0\ "/>
  </numFmts>
  <fonts count="8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8"/>
      <name val="Aharoni"/>
    </font>
    <font>
      <sz val="10"/>
      <name val="Arial"/>
      <family val="2"/>
    </font>
    <font>
      <b/>
      <sz val="10"/>
      <name val="Arial"/>
      <family val="2"/>
    </font>
    <font>
      <sz val="8"/>
      <name val="Arial"/>
      <family val="2"/>
    </font>
    <font>
      <sz val="10"/>
      <color rgb="FF000000"/>
      <name val="Arial"/>
      <family val="2"/>
    </font>
    <font>
      <sz val="10"/>
      <color theme="1"/>
      <name val="Arial"/>
      <family val="2"/>
    </font>
    <font>
      <sz val="10"/>
      <color theme="1"/>
      <name val="Calibri"/>
      <family val="2"/>
      <scheme val="minor"/>
    </font>
    <font>
      <b/>
      <sz val="10"/>
      <color theme="1"/>
      <name val="Calibri"/>
      <family val="2"/>
      <scheme val="minor"/>
    </font>
    <font>
      <b/>
      <sz val="10"/>
      <color theme="1"/>
      <name val="Calibri"/>
      <family val="2"/>
    </font>
    <font>
      <b/>
      <u/>
      <sz val="9"/>
      <color rgb="FF000000"/>
      <name val="Arial"/>
      <family val="2"/>
    </font>
    <font>
      <b/>
      <sz val="8"/>
      <color rgb="FF000000"/>
      <name val="Arial"/>
      <family val="2"/>
    </font>
    <font>
      <sz val="8"/>
      <color rgb="FF000000"/>
      <name val="Arial"/>
      <family val="2"/>
    </font>
    <font>
      <b/>
      <sz val="14"/>
      <color indexed="8"/>
      <name val="Calibri"/>
      <family val="2"/>
    </font>
    <font>
      <sz val="10"/>
      <color indexed="8"/>
      <name val="Calibri"/>
      <family val="2"/>
    </font>
    <font>
      <sz val="10"/>
      <name val="Calibri"/>
      <family val="2"/>
      <scheme val="minor"/>
    </font>
    <font>
      <b/>
      <sz val="16"/>
      <color theme="1"/>
      <name val="Calibri"/>
      <family val="2"/>
      <scheme val="minor"/>
    </font>
    <font>
      <b/>
      <sz val="10"/>
      <color theme="1"/>
      <name val="Arial Narrow"/>
      <family val="2"/>
    </font>
    <font>
      <sz val="12"/>
      <color theme="1"/>
      <name val="Calibri"/>
      <family val="2"/>
      <scheme val="minor"/>
    </font>
    <font>
      <sz val="10"/>
      <color theme="1"/>
      <name val="Arial Narrow"/>
      <family val="2"/>
    </font>
    <font>
      <sz val="10"/>
      <color rgb="FF002060"/>
      <name val="Calibri"/>
      <family val="2"/>
      <scheme val="minor"/>
    </font>
    <font>
      <sz val="11"/>
      <color theme="1"/>
      <name val="Arial Narrow"/>
      <family val="2"/>
    </font>
    <font>
      <b/>
      <sz val="10"/>
      <name val="Arial Narrow"/>
      <family val="2"/>
    </font>
    <font>
      <sz val="8"/>
      <name val="Arial Narrow"/>
      <family val="2"/>
    </font>
    <font>
      <b/>
      <sz val="8"/>
      <name val="Arial Narrow"/>
      <family val="2"/>
    </font>
    <font>
      <i/>
      <sz val="8"/>
      <name val="Arial Narrow"/>
      <family val="2"/>
    </font>
    <font>
      <b/>
      <u/>
      <sz val="8"/>
      <name val="Arial Narrow"/>
      <family val="2"/>
    </font>
    <font>
      <i/>
      <u/>
      <sz val="8"/>
      <name val="Arial Narrow"/>
      <family val="2"/>
    </font>
    <font>
      <u/>
      <sz val="8"/>
      <name val="Arial Narrow"/>
      <family val="2"/>
    </font>
    <font>
      <b/>
      <i/>
      <sz val="8"/>
      <name val="Arial Narrow"/>
      <family val="2"/>
    </font>
    <font>
      <b/>
      <sz val="10"/>
      <name val="Calibri"/>
      <family val="2"/>
    </font>
    <font>
      <b/>
      <sz val="10"/>
      <color rgb="FF000000"/>
      <name val="Calibri"/>
      <family val="2"/>
      <scheme val="minor"/>
    </font>
    <font>
      <b/>
      <u/>
      <sz val="10"/>
      <color rgb="FF000000"/>
      <name val="Calibri"/>
      <family val="2"/>
      <scheme val="minor"/>
    </font>
    <font>
      <sz val="10"/>
      <color rgb="FF000000"/>
      <name val="Calibri"/>
      <family val="2"/>
      <scheme val="minor"/>
    </font>
    <font>
      <sz val="10"/>
      <name val="Arial Narrow"/>
      <family val="2"/>
    </font>
    <font>
      <b/>
      <sz val="8"/>
      <name val="Arial"/>
      <family val="2"/>
    </font>
    <font>
      <b/>
      <sz val="8"/>
      <color theme="1"/>
      <name val="Arial"/>
      <family val="2"/>
    </font>
    <font>
      <sz val="8"/>
      <color theme="1"/>
      <name val="Calibri"/>
      <family val="2"/>
      <scheme val="minor"/>
    </font>
    <font>
      <b/>
      <u/>
      <sz val="8"/>
      <color rgb="FF000000"/>
      <name val="Arial"/>
      <family val="2"/>
    </font>
    <font>
      <sz val="8"/>
      <color theme="1"/>
      <name val="Arial"/>
      <family val="2"/>
    </font>
    <font>
      <sz val="8"/>
      <name val="Calibri"/>
      <family val="2"/>
      <scheme val="minor"/>
    </font>
    <font>
      <b/>
      <sz val="8"/>
      <color theme="1"/>
      <name val="Calibri"/>
      <family val="2"/>
      <scheme val="minor"/>
    </font>
    <font>
      <b/>
      <sz val="8"/>
      <color theme="1"/>
      <name val="Calibri"/>
      <family val="2"/>
    </font>
    <font>
      <b/>
      <sz val="10"/>
      <color rgb="FF000000"/>
      <name val="Arial"/>
      <family val="2"/>
    </font>
    <font>
      <b/>
      <u/>
      <sz val="10"/>
      <color rgb="FF000000"/>
      <name val="Arial"/>
      <family val="2"/>
    </font>
    <font>
      <b/>
      <sz val="10"/>
      <color theme="1"/>
      <name val="Arial"/>
      <family val="2"/>
    </font>
    <font>
      <sz val="10"/>
      <name val="Arial"/>
      <family val="2"/>
    </font>
    <font>
      <sz val="11"/>
      <color indexed="8"/>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sz val="10"/>
      <color rgb="FFFF0000"/>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7"/>
        <bgColor indexed="10"/>
      </patternFill>
    </fill>
    <fill>
      <patternFill patternType="solid">
        <fgColor theme="0"/>
        <bgColor indexed="64"/>
      </patternFill>
    </fill>
    <fill>
      <patternFill patternType="solid">
        <fgColor theme="3" tint="0.39997558519241921"/>
        <bgColor indexed="64"/>
      </patternFill>
    </fill>
    <fill>
      <patternFill patternType="solid">
        <fgColor indexed="5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theme="6"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bottom style="double">
        <color auto="1"/>
      </bottom>
      <diagonal/>
    </border>
    <border>
      <left style="double">
        <color indexed="64"/>
      </left>
      <right/>
      <top/>
      <bottom style="double">
        <color indexed="64"/>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style="double">
        <color auto="1"/>
      </left>
      <right/>
      <top style="double">
        <color indexed="64"/>
      </top>
      <bottom/>
      <diagonal/>
    </border>
    <border>
      <left/>
      <right style="double">
        <color auto="1"/>
      </right>
      <top/>
      <bottom/>
      <diagonal/>
    </border>
    <border>
      <left style="double">
        <color rgb="FF0D0D0D"/>
      </left>
      <right/>
      <top style="double">
        <color rgb="FF0D0D0D"/>
      </top>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style="double">
        <color rgb="FF0D0D0D"/>
      </left>
      <right/>
      <top/>
      <bottom style="double">
        <color rgb="FF0D0D0D"/>
      </bottom>
      <diagonal/>
    </border>
    <border>
      <left/>
      <right/>
      <top/>
      <bottom style="double">
        <color rgb="FF0D0D0D"/>
      </bottom>
      <diagonal/>
    </border>
    <border>
      <left/>
      <right style="double">
        <color rgb="FF0D0D0D"/>
      </right>
      <top/>
      <bottom style="double">
        <color rgb="FF0D0D0D"/>
      </bottom>
      <diagonal/>
    </border>
    <border>
      <left style="double">
        <color rgb="FF0D0D0D"/>
      </left>
      <right style="double">
        <color rgb="FF0D0D0D"/>
      </right>
      <top style="double">
        <color rgb="FF0D0D0D"/>
      </top>
      <bottom style="double">
        <color rgb="FF0D0D0D"/>
      </bottom>
      <diagonal/>
    </border>
    <border>
      <left style="double">
        <color rgb="FF0D0D0D"/>
      </left>
      <right style="double">
        <color rgb="FF0D0D0D"/>
      </right>
      <top/>
      <bottom style="double">
        <color rgb="FF0D0D0D"/>
      </bottom>
      <diagonal/>
    </border>
    <border>
      <left style="thin">
        <color indexed="64"/>
      </left>
      <right style="thin">
        <color indexed="64"/>
      </right>
      <top/>
      <bottom style="thin">
        <color indexed="64"/>
      </bottom>
      <diagonal/>
    </border>
    <border>
      <left/>
      <right/>
      <top style="double">
        <color indexed="64"/>
      </top>
      <bottom style="double">
        <color rgb="FF0D0D0D"/>
      </bottom>
      <diagonal/>
    </border>
    <border>
      <left/>
      <right style="double">
        <color indexed="64"/>
      </right>
      <top style="double">
        <color indexed="64"/>
      </top>
      <bottom style="double">
        <color rgb="FF0D0D0D"/>
      </bottom>
      <diagonal/>
    </border>
    <border>
      <left style="double">
        <color indexed="64"/>
      </left>
      <right style="double">
        <color auto="1"/>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auto="1"/>
      </right>
      <top style="double">
        <color indexed="64"/>
      </top>
      <bottom/>
      <diagonal/>
    </border>
    <border>
      <left style="double">
        <color indexed="64"/>
      </left>
      <right style="double">
        <color indexed="64"/>
      </right>
      <top style="double">
        <color indexed="64"/>
      </top>
      <bottom/>
      <diagonal/>
    </border>
    <border>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theme="2" tint="-0.499984740745262"/>
      </left>
      <right style="double">
        <color theme="2" tint="-0.499984740745262"/>
      </right>
      <top style="double">
        <color theme="2" tint="-0.499984740745262"/>
      </top>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1" tint="0.34998626667073579"/>
      </left>
      <right style="double">
        <color theme="1" tint="0.34998626667073579"/>
      </right>
      <top/>
      <bottom style="double">
        <color theme="1" tint="0.34998626667073579"/>
      </bottom>
      <diagonal/>
    </border>
    <border>
      <left style="double">
        <color rgb="FF0D0D0D"/>
      </left>
      <right style="double">
        <color rgb="FF0D0D0D"/>
      </right>
      <top/>
      <bottom/>
      <diagonal/>
    </border>
    <border>
      <left style="double">
        <color auto="1"/>
      </left>
      <right style="double">
        <color rgb="FF0D0D0D"/>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top/>
      <bottom/>
      <diagonal/>
    </border>
    <border>
      <left style="double">
        <color indexed="23"/>
      </left>
      <right style="double">
        <color indexed="23"/>
      </right>
      <top style="double">
        <color indexed="23"/>
      </top>
      <bottom style="double">
        <color indexed="23"/>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top style="thin">
        <color indexed="64"/>
      </top>
      <bottom/>
      <diagonal/>
    </border>
    <border>
      <left style="double">
        <color auto="1"/>
      </left>
      <right/>
      <top style="double">
        <color indexed="64"/>
      </top>
      <bottom/>
      <diagonal/>
    </border>
    <border>
      <left/>
      <right/>
      <top style="double">
        <color auto="1"/>
      </top>
      <bottom/>
      <diagonal/>
    </border>
    <border>
      <left/>
      <right style="double">
        <color auto="1"/>
      </right>
      <top style="double">
        <color auto="1"/>
      </top>
      <bottom/>
      <diagonal/>
    </border>
    <border>
      <left style="double">
        <color indexed="23"/>
      </left>
      <right style="double">
        <color indexed="23"/>
      </right>
      <top style="double">
        <color indexed="23"/>
      </top>
      <bottom style="double">
        <color indexed="23"/>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style="double">
        <color auto="1"/>
      </right>
      <top style="double">
        <color indexed="64"/>
      </top>
      <bottom style="double">
        <color indexed="64"/>
      </bottom>
      <diagonal/>
    </border>
    <border>
      <left style="double">
        <color indexed="64"/>
      </left>
      <right style="double">
        <color indexed="64"/>
      </right>
      <top style="double">
        <color indexed="64"/>
      </top>
      <bottom/>
      <diagonal/>
    </border>
  </borders>
  <cellStyleXfs count="298">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165" fontId="19" fillId="0" borderId="0" applyFont="0" applyFill="0" applyBorder="0" applyAlignment="0" applyProtection="0"/>
    <xf numFmtId="167" fontId="20" fillId="0" borderId="0" applyFont="0" applyFill="0" applyBorder="0" applyAlignment="0" applyProtection="0"/>
    <xf numFmtId="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0"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64" fillId="0" borderId="0"/>
    <xf numFmtId="9" fontId="20" fillId="0" borderId="0" applyFont="0" applyFill="0" applyBorder="0" applyAlignment="0" applyProtection="0"/>
    <xf numFmtId="0" fontId="1" fillId="0" borderId="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5" fillId="46"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65" fillId="50" borderId="0" applyNumberFormat="0" applyBorder="0" applyAlignment="0" applyProtection="0"/>
    <xf numFmtId="0" fontId="65" fillId="50" borderId="0" applyNumberFormat="0" applyBorder="0" applyAlignment="0" applyProtection="0"/>
    <xf numFmtId="0" fontId="65" fillId="51" borderId="0" applyNumberFormat="0" applyBorder="0" applyAlignment="0" applyProtection="0"/>
    <xf numFmtId="0" fontId="65" fillId="51" borderId="0" applyNumberFormat="0" applyBorder="0" applyAlignment="0" applyProtection="0"/>
    <xf numFmtId="0" fontId="65" fillId="51" borderId="0" applyNumberFormat="0" applyBorder="0" applyAlignment="0" applyProtection="0"/>
    <xf numFmtId="0" fontId="65" fillId="52" borderId="0" applyNumberFormat="0" applyBorder="0" applyAlignment="0" applyProtection="0"/>
    <xf numFmtId="0" fontId="65" fillId="52" borderId="0" applyNumberFormat="0" applyBorder="0" applyAlignment="0" applyProtection="0"/>
    <xf numFmtId="0" fontId="65" fillId="52"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50" borderId="0" applyNumberFormat="0" applyBorder="0" applyAlignment="0" applyProtection="0"/>
    <xf numFmtId="0" fontId="65" fillId="50" borderId="0" applyNumberFormat="0" applyBorder="0" applyAlignment="0" applyProtection="0"/>
    <xf numFmtId="0" fontId="65" fillId="50"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18" fillId="54"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8" fillId="57" borderId="0" applyNumberFormat="0" applyBorder="0" applyAlignment="0" applyProtection="0"/>
    <xf numFmtId="0" fontId="18" fillId="58" borderId="0" applyNumberFormat="0" applyBorder="0" applyAlignment="0" applyProtection="0"/>
    <xf numFmtId="0" fontId="18" fillId="59" borderId="0" applyNumberFormat="0" applyBorder="0" applyAlignment="0" applyProtection="0"/>
    <xf numFmtId="0" fontId="18" fillId="60"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8" fillId="61" borderId="0" applyNumberFormat="0" applyBorder="0" applyAlignment="0" applyProtection="0"/>
    <xf numFmtId="0" fontId="66" fillId="45" borderId="0" applyNumberFormat="0" applyBorder="0" applyAlignment="0" applyProtection="0"/>
    <xf numFmtId="0" fontId="67" fillId="62" borderId="112" applyNumberFormat="0" applyAlignment="0" applyProtection="0"/>
    <xf numFmtId="0" fontId="68" fillId="63" borderId="113" applyNumberFormat="0" applyAlignment="0" applyProtection="0"/>
    <xf numFmtId="43" fontId="20" fillId="0" borderId="0" applyFont="0" applyFill="0" applyBorder="0" applyAlignment="0" applyProtection="0"/>
    <xf numFmtId="0" fontId="69" fillId="0" borderId="0" applyNumberFormat="0" applyFill="0" applyBorder="0" applyAlignment="0" applyProtection="0"/>
    <xf numFmtId="0" fontId="70" fillId="46" borderId="0" applyNumberFormat="0" applyBorder="0" applyAlignment="0" applyProtection="0"/>
    <xf numFmtId="0" fontId="71" fillId="0" borderId="114" applyNumberFormat="0" applyFill="0" applyAlignment="0" applyProtection="0"/>
    <xf numFmtId="0" fontId="72" fillId="0" borderId="115" applyNumberFormat="0" applyFill="0" applyAlignment="0" applyProtection="0"/>
    <xf numFmtId="0" fontId="73" fillId="0" borderId="116" applyNumberFormat="0" applyFill="0" applyAlignment="0" applyProtection="0"/>
    <xf numFmtId="0" fontId="73" fillId="0" borderId="0" applyNumberFormat="0" applyFill="0" applyBorder="0" applyAlignment="0" applyProtection="0"/>
    <xf numFmtId="0" fontId="81" fillId="0" borderId="0" applyNumberFormat="0" applyFill="0" applyBorder="0" applyAlignment="0" applyProtection="0"/>
    <xf numFmtId="0" fontId="74" fillId="49" borderId="112" applyNumberFormat="0" applyAlignment="0" applyProtection="0"/>
    <xf numFmtId="0" fontId="75" fillId="0" borderId="117" applyNumberFormat="0" applyFill="0" applyAlignment="0" applyProtection="0"/>
    <xf numFmtId="0" fontId="76" fillId="64" borderId="0" applyNumberFormat="0" applyBorder="0" applyAlignment="0" applyProtection="0"/>
    <xf numFmtId="0" fontId="20" fillId="0" borderId="0"/>
    <xf numFmtId="0" fontId="20" fillId="65" borderId="118" applyNumberFormat="0" applyFont="0" applyAlignment="0" applyProtection="0"/>
    <xf numFmtId="0" fontId="77" fillId="62" borderId="119"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78" fillId="0" borderId="0" applyNumberFormat="0" applyFill="0" applyBorder="0" applyAlignment="0" applyProtection="0"/>
    <xf numFmtId="0" fontId="79" fillId="0" borderId="120" applyNumberFormat="0" applyFill="0" applyAlignment="0" applyProtection="0"/>
    <xf numFmtId="0" fontId="80" fillId="0" borderId="0" applyNumberFormat="0" applyFill="0" applyBorder="0" applyAlignment="0" applyProtection="0"/>
  </cellStyleXfs>
  <cellXfs count="693">
    <xf numFmtId="0" fontId="0" fillId="0" borderId="0" xfId="0"/>
    <xf numFmtId="0" fontId="0" fillId="0" borderId="0" xfId="0"/>
    <xf numFmtId="0" fontId="25" fillId="34" borderId="17" xfId="0" applyFont="1" applyFill="1" applyBorder="1" applyAlignment="1">
      <alignment vertical="top" wrapText="1"/>
    </xf>
    <xf numFmtId="0" fontId="25" fillId="0" borderId="0" xfId="0" applyFont="1"/>
    <xf numFmtId="0" fontId="22" fillId="34" borderId="31" xfId="0" applyFont="1" applyFill="1" applyBorder="1" applyAlignment="1">
      <alignment vertical="top" wrapText="1"/>
    </xf>
    <xf numFmtId="0" fontId="30" fillId="34" borderId="31" xfId="0" applyFont="1" applyFill="1" applyBorder="1" applyAlignment="1">
      <alignment vertical="top" wrapText="1"/>
    </xf>
    <xf numFmtId="0" fontId="22" fillId="34" borderId="31" xfId="0" applyFont="1" applyFill="1" applyBorder="1" applyAlignment="1">
      <alignment horizontal="left" vertical="top" wrapText="1"/>
    </xf>
    <xf numFmtId="0" fontId="22" fillId="34" borderId="31" xfId="0" applyFont="1" applyFill="1" applyBorder="1" applyAlignment="1">
      <alignment horizontal="center" vertical="top" wrapText="1"/>
    </xf>
    <xf numFmtId="0" fontId="30" fillId="34" borderId="31" xfId="0" applyFont="1" applyFill="1" applyBorder="1" applyAlignment="1">
      <alignment horizontal="center" vertical="top" wrapText="1"/>
    </xf>
    <xf numFmtId="0" fontId="0" fillId="35" borderId="0" xfId="0" applyFill="1"/>
    <xf numFmtId="0" fontId="35" fillId="38" borderId="40" xfId="0" applyFont="1" applyFill="1" applyBorder="1" applyAlignment="1">
      <alignment vertical="top"/>
    </xf>
    <xf numFmtId="0" fontId="0" fillId="38" borderId="40" xfId="0" applyFont="1" applyFill="1" applyBorder="1" applyAlignment="1">
      <alignment vertical="top" wrapText="1"/>
    </xf>
    <xf numFmtId="0" fontId="35" fillId="38" borderId="14" xfId="0" applyFont="1" applyFill="1" applyBorder="1" applyAlignment="1">
      <alignment horizontal="left" vertical="top" wrapText="1"/>
    </xf>
    <xf numFmtId="0" fontId="0" fillId="38" borderId="14" xfId="0" applyFill="1" applyBorder="1" applyAlignment="1">
      <alignment vertical="top" wrapText="1"/>
    </xf>
    <xf numFmtId="0" fontId="16" fillId="38" borderId="43" xfId="0" applyFont="1" applyFill="1" applyBorder="1" applyAlignment="1">
      <alignment vertical="top"/>
    </xf>
    <xf numFmtId="0" fontId="0" fillId="38" borderId="43" xfId="0" applyFill="1" applyBorder="1" applyAlignment="1">
      <alignment vertical="top" wrapText="1"/>
    </xf>
    <xf numFmtId="0" fontId="37" fillId="39" borderId="44" xfId="0" applyFont="1" applyFill="1" applyBorder="1" applyAlignment="1">
      <alignment vertical="top"/>
    </xf>
    <xf numFmtId="0" fontId="37" fillId="40" borderId="44" xfId="0" applyFont="1" applyFill="1" applyBorder="1" applyAlignment="1">
      <alignment vertical="top" wrapText="1"/>
    </xf>
    <xf numFmtId="0" fontId="0" fillId="0" borderId="0" xfId="0" applyFont="1"/>
    <xf numFmtId="0" fontId="37" fillId="39" borderId="45" xfId="0" applyFont="1" applyFill="1" applyBorder="1" applyAlignment="1">
      <alignment vertical="top"/>
    </xf>
    <xf numFmtId="0" fontId="37" fillId="40" borderId="45" xfId="0" applyFont="1" applyFill="1" applyBorder="1" applyAlignment="1">
      <alignment vertical="top" wrapText="1"/>
    </xf>
    <xf numFmtId="0" fontId="37" fillId="39" borderId="46" xfId="0" applyFont="1" applyFill="1" applyBorder="1" applyAlignment="1">
      <alignment vertical="top"/>
    </xf>
    <xf numFmtId="0" fontId="37" fillId="40" borderId="46" xfId="0" applyFont="1" applyFill="1" applyBorder="1" applyAlignment="1">
      <alignment vertical="top" wrapText="1"/>
    </xf>
    <xf numFmtId="0" fontId="37" fillId="40" borderId="48" xfId="0" applyFont="1" applyFill="1" applyBorder="1" applyAlignment="1">
      <alignment vertical="top" wrapText="1"/>
    </xf>
    <xf numFmtId="0" fontId="38" fillId="39" borderId="49" xfId="0" applyFont="1" applyFill="1" applyBorder="1" applyAlignment="1">
      <alignment horizontal="left" vertical="top" wrapText="1"/>
    </xf>
    <xf numFmtId="0" fontId="33" fillId="40" borderId="49" xfId="0" applyFont="1" applyFill="1" applyBorder="1" applyAlignment="1">
      <alignment vertical="top" wrapText="1"/>
    </xf>
    <xf numFmtId="0" fontId="39" fillId="40" borderId="47" xfId="0" applyFont="1" applyFill="1" applyBorder="1" applyAlignment="1">
      <alignment vertical="top" wrapText="1"/>
    </xf>
    <xf numFmtId="0" fontId="37" fillId="40" borderId="47" xfId="0" applyFont="1" applyFill="1" applyBorder="1" applyAlignment="1">
      <alignment horizontal="justify" vertical="top"/>
    </xf>
    <xf numFmtId="0" fontId="39" fillId="40" borderId="47" xfId="0" applyFont="1" applyFill="1" applyBorder="1"/>
    <xf numFmtId="0" fontId="35" fillId="40" borderId="47" xfId="0" applyFont="1" applyFill="1" applyBorder="1" applyAlignment="1">
      <alignment vertical="top" wrapText="1"/>
    </xf>
    <xf numFmtId="0" fontId="39" fillId="39" borderId="0" xfId="0" applyFont="1" applyFill="1"/>
    <xf numFmtId="0" fontId="39" fillId="40" borderId="45" xfId="0" applyFont="1" applyFill="1" applyBorder="1"/>
    <xf numFmtId="0" fontId="39" fillId="40" borderId="46" xfId="0" applyFont="1" applyFill="1" applyBorder="1"/>
    <xf numFmtId="0" fontId="39" fillId="40" borderId="0" xfId="0" applyFont="1" applyFill="1"/>
    <xf numFmtId="0" fontId="25" fillId="34" borderId="43" xfId="0" applyFont="1" applyFill="1" applyBorder="1" applyAlignment="1">
      <alignment vertical="top" wrapText="1"/>
    </xf>
    <xf numFmtId="0" fontId="0" fillId="34" borderId="0" xfId="0" applyFill="1"/>
    <xf numFmtId="0" fontId="25" fillId="34" borderId="0" xfId="0" applyFont="1" applyFill="1"/>
    <xf numFmtId="0" fontId="33" fillId="34" borderId="43" xfId="0" applyFont="1" applyFill="1" applyBorder="1" applyAlignment="1">
      <alignment vertical="top" wrapText="1"/>
    </xf>
    <xf numFmtId="0" fontId="39" fillId="39" borderId="47" xfId="0" applyFont="1" applyFill="1" applyBorder="1" applyAlignment="1">
      <alignment horizontal="left" vertical="top" wrapText="1"/>
    </xf>
    <xf numFmtId="0" fontId="41" fillId="0" borderId="0" xfId="0" applyFont="1"/>
    <xf numFmtId="0" fontId="41" fillId="0" borderId="0" xfId="0" applyFont="1" applyAlignment="1">
      <alignment horizontal="center"/>
    </xf>
    <xf numFmtId="0" fontId="42" fillId="0" borderId="63" xfId="0" applyFont="1" applyFill="1" applyBorder="1" applyAlignment="1">
      <alignment horizontal="left" vertical="center"/>
    </xf>
    <xf numFmtId="0" fontId="41" fillId="0" borderId="64" xfId="0" applyFont="1" applyFill="1" applyBorder="1" applyAlignment="1">
      <alignment horizontal="center" vertical="center"/>
    </xf>
    <xf numFmtId="169" fontId="42" fillId="0" borderId="67" xfId="0" applyNumberFormat="1" applyFont="1" applyBorder="1" applyAlignment="1">
      <alignment horizontal="right"/>
    </xf>
    <xf numFmtId="169" fontId="42" fillId="0" borderId="61" xfId="0" applyNumberFormat="1" applyFont="1" applyBorder="1" applyAlignment="1">
      <alignment horizontal="right"/>
    </xf>
    <xf numFmtId="169" fontId="41" fillId="0" borderId="61" xfId="0" applyNumberFormat="1" applyFont="1" applyBorder="1"/>
    <xf numFmtId="169" fontId="41" fillId="41" borderId="61" xfId="0" applyNumberFormat="1" applyFont="1" applyFill="1" applyBorder="1" applyProtection="1">
      <protection locked="0"/>
    </xf>
    <xf numFmtId="169" fontId="41" fillId="40" borderId="67" xfId="0" applyNumberFormat="1" applyFont="1" applyFill="1" applyBorder="1" applyProtection="1">
      <protection locked="0"/>
    </xf>
    <xf numFmtId="169" fontId="41" fillId="41" borderId="67" xfId="0" applyNumberFormat="1" applyFont="1" applyFill="1" applyBorder="1" applyProtection="1">
      <protection locked="0"/>
    </xf>
    <xf numFmtId="0" fontId="42" fillId="0" borderId="56" xfId="0" applyFont="1" applyBorder="1" applyAlignment="1">
      <alignment horizontal="left"/>
    </xf>
    <xf numFmtId="169" fontId="42" fillId="0" borderId="70" xfId="0" applyNumberFormat="1" applyFont="1" applyBorder="1"/>
    <xf numFmtId="169" fontId="42" fillId="0" borderId="58" xfId="0" applyNumberFormat="1" applyFont="1" applyBorder="1"/>
    <xf numFmtId="0" fontId="41" fillId="0" borderId="56" xfId="0" applyFont="1" applyBorder="1"/>
    <xf numFmtId="169" fontId="42" fillId="0" borderId="61" xfId="0" applyNumberFormat="1" applyFont="1" applyBorder="1"/>
    <xf numFmtId="169" fontId="42" fillId="0" borderId="75" xfId="0" applyNumberFormat="1" applyFont="1" applyBorder="1"/>
    <xf numFmtId="169" fontId="41" fillId="0" borderId="62" xfId="0" applyNumberFormat="1" applyFont="1" applyBorder="1"/>
    <xf numFmtId="0" fontId="41" fillId="0" borderId="0" xfId="0" applyFont="1" applyFill="1"/>
    <xf numFmtId="0" fontId="41" fillId="0" borderId="56" xfId="0" applyFont="1" applyBorder="1" applyAlignment="1">
      <alignment horizontal="left" indent="1"/>
    </xf>
    <xf numFmtId="169" fontId="41" fillId="40" borderId="61" xfId="0" applyNumberFormat="1" applyFont="1" applyFill="1" applyBorder="1" applyProtection="1">
      <protection locked="0"/>
    </xf>
    <xf numFmtId="169" fontId="41" fillId="40" borderId="60" xfId="0" applyNumberFormat="1" applyFont="1" applyFill="1" applyBorder="1" applyProtection="1">
      <protection locked="0"/>
    </xf>
    <xf numFmtId="169" fontId="42" fillId="0" borderId="79" xfId="0" applyNumberFormat="1" applyFont="1" applyBorder="1" applyAlignment="1">
      <alignment vertical="top"/>
    </xf>
    <xf numFmtId="169" fontId="41" fillId="0" borderId="60" xfId="0" applyNumberFormat="1" applyFont="1" applyBorder="1"/>
    <xf numFmtId="0" fontId="42" fillId="0" borderId="57" xfId="0" applyFont="1" applyBorder="1" applyAlignment="1">
      <alignment horizontal="center"/>
    </xf>
    <xf numFmtId="0" fontId="43" fillId="0" borderId="0" xfId="0" applyFont="1" applyBorder="1" applyAlignment="1">
      <alignment horizontal="center"/>
    </xf>
    <xf numFmtId="0" fontId="43" fillId="0" borderId="56" xfId="0" applyFont="1" applyBorder="1" applyAlignment="1">
      <alignment horizontal="right"/>
    </xf>
    <xf numFmtId="169" fontId="41" fillId="40" borderId="56" xfId="0" applyNumberFormat="1" applyFont="1" applyFill="1" applyBorder="1" applyAlignment="1" applyProtection="1">
      <alignment horizontal="right"/>
      <protection locked="0"/>
    </xf>
    <xf numFmtId="169" fontId="41" fillId="0" borderId="67" xfId="0" applyNumberFormat="1" applyFont="1" applyBorder="1"/>
    <xf numFmtId="169" fontId="42" fillId="0" borderId="74" xfId="0" applyNumberFormat="1" applyFont="1" applyBorder="1"/>
    <xf numFmtId="0" fontId="43" fillId="0" borderId="0" xfId="0" applyFont="1" applyAlignment="1">
      <alignment horizontal="right"/>
    </xf>
    <xf numFmtId="169" fontId="42" fillId="0" borderId="58" xfId="0" applyNumberFormat="1" applyFont="1" applyFill="1" applyBorder="1"/>
    <xf numFmtId="0" fontId="31" fillId="36" borderId="87" xfId="0" applyFont="1" applyFill="1" applyBorder="1" applyAlignment="1">
      <alignment horizontal="center" vertical="center"/>
    </xf>
    <xf numFmtId="0" fontId="32" fillId="37" borderId="87" xfId="0" applyFont="1" applyFill="1" applyBorder="1" applyAlignment="1">
      <alignment wrapText="1"/>
    </xf>
    <xf numFmtId="0" fontId="32" fillId="37" borderId="87" xfId="0" applyFont="1" applyFill="1" applyBorder="1" applyAlignment="1">
      <alignment horizontal="left" wrapText="1"/>
    </xf>
    <xf numFmtId="0" fontId="32" fillId="37" borderId="87" xfId="0" applyFont="1" applyFill="1" applyBorder="1" applyAlignment="1">
      <alignment vertical="top" wrapText="1"/>
    </xf>
    <xf numFmtId="0" fontId="32" fillId="37" borderId="87" xfId="0" applyFont="1" applyFill="1" applyBorder="1" applyAlignment="1">
      <alignment horizontal="right"/>
    </xf>
    <xf numFmtId="0" fontId="0" fillId="37" borderId="87" xfId="0" applyFill="1" applyBorder="1" applyAlignment="1">
      <alignment horizontal="left"/>
    </xf>
    <xf numFmtId="0" fontId="0" fillId="0" borderId="0" xfId="0"/>
    <xf numFmtId="0" fontId="0" fillId="0" borderId="0" xfId="0"/>
    <xf numFmtId="9" fontId="30" fillId="34" borderId="31" xfId="0" applyNumberFormat="1" applyFont="1" applyFill="1" applyBorder="1" applyAlignment="1">
      <alignment horizontal="center" vertical="top" wrapText="1"/>
    </xf>
    <xf numFmtId="0" fontId="25" fillId="34" borderId="17" xfId="0" applyFont="1" applyFill="1" applyBorder="1" applyAlignment="1">
      <alignment horizontal="center" vertical="top" wrapText="1"/>
    </xf>
    <xf numFmtId="15" fontId="25" fillId="34" borderId="17" xfId="0" applyNumberFormat="1" applyFont="1" applyFill="1" applyBorder="1" applyAlignment="1">
      <alignment horizontal="center" vertical="top" wrapText="1"/>
    </xf>
    <xf numFmtId="0" fontId="44" fillId="0" borderId="56" xfId="0" applyFont="1" applyBorder="1"/>
    <xf numFmtId="169" fontId="41" fillId="0" borderId="61" xfId="0" applyNumberFormat="1" applyFont="1" applyFill="1" applyBorder="1" applyProtection="1"/>
    <xf numFmtId="169" fontId="41" fillId="40" borderId="60" xfId="49" applyNumberFormat="1" applyFont="1" applyFill="1" applyBorder="1" applyProtection="1">
      <protection locked="0"/>
    </xf>
    <xf numFmtId="0" fontId="42" fillId="0" borderId="56" xfId="0" applyFont="1" applyBorder="1"/>
    <xf numFmtId="0" fontId="42" fillId="0" borderId="73" xfId="0" applyFont="1" applyBorder="1"/>
    <xf numFmtId="0" fontId="37" fillId="39" borderId="47" xfId="0" applyFont="1" applyFill="1" applyBorder="1" applyAlignment="1">
      <alignment horizontal="left" vertical="top"/>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0" fillId="0" borderId="0" xfId="0"/>
    <xf numFmtId="0" fontId="25" fillId="34" borderId="88" xfId="0" applyFont="1" applyFill="1" applyBorder="1" applyAlignment="1">
      <alignment vertical="top" wrapText="1"/>
    </xf>
    <xf numFmtId="0" fontId="20" fillId="34" borderId="88" xfId="0" applyFont="1" applyFill="1" applyBorder="1" applyAlignment="1">
      <alignment vertical="top" wrapText="1"/>
    </xf>
    <xf numFmtId="0" fontId="26" fillId="34" borderId="88" xfId="0" applyFont="1" applyFill="1" applyBorder="1" applyAlignment="1">
      <alignment vertical="top"/>
    </xf>
    <xf numFmtId="0" fontId="23" fillId="34" borderId="89" xfId="0" applyFont="1" applyFill="1" applyBorder="1" applyAlignment="1">
      <alignment vertical="top" wrapText="1"/>
    </xf>
    <xf numFmtId="0" fontId="24" fillId="34" borderId="88" xfId="0" applyFont="1" applyFill="1" applyBorder="1" applyAlignment="1">
      <alignment vertical="top" wrapText="1"/>
    </xf>
    <xf numFmtId="0" fontId="25" fillId="34" borderId="0" xfId="0" applyFont="1" applyFill="1" applyAlignment="1">
      <alignment vertical="top"/>
    </xf>
    <xf numFmtId="0" fontId="25" fillId="34" borderId="88" xfId="0" applyFont="1" applyFill="1" applyBorder="1" applyAlignment="1">
      <alignment horizontal="left" vertical="top"/>
    </xf>
    <xf numFmtId="0" fontId="25" fillId="34" borderId="88" xfId="0" applyFont="1" applyFill="1" applyBorder="1" applyAlignment="1">
      <alignment horizontal="left" vertical="top" wrapText="1"/>
    </xf>
    <xf numFmtId="0" fontId="26" fillId="34" borderId="88" xfId="0" applyFont="1" applyFill="1" applyBorder="1" applyAlignment="1">
      <alignment horizontal="left" vertical="top"/>
    </xf>
    <xf numFmtId="0" fontId="25" fillId="34" borderId="0" xfId="0" applyFont="1" applyFill="1" applyAlignment="1">
      <alignment horizontal="left" vertical="top"/>
    </xf>
    <xf numFmtId="0" fontId="51" fillId="34" borderId="17" xfId="0" applyFont="1" applyFill="1" applyBorder="1" applyAlignment="1">
      <alignment horizontal="center" vertical="top" wrapText="1"/>
    </xf>
    <xf numFmtId="0" fontId="51" fillId="34" borderId="17" xfId="0" applyFont="1" applyFill="1" applyBorder="1" applyAlignment="1">
      <alignment vertical="top" wrapText="1"/>
    </xf>
    <xf numFmtId="0" fontId="33" fillId="34" borderId="17" xfId="0" applyFont="1" applyFill="1" applyBorder="1" applyAlignment="1">
      <alignment vertical="top" wrapText="1"/>
    </xf>
    <xf numFmtId="3" fontId="33" fillId="34" borderId="17" xfId="0" applyNumberFormat="1" applyFont="1" applyFill="1" applyBorder="1" applyAlignment="1">
      <alignment horizontal="center" vertical="top" wrapText="1"/>
    </xf>
    <xf numFmtId="0" fontId="32" fillId="37" borderId="96" xfId="0" applyFont="1" applyFill="1" applyBorder="1" applyAlignment="1">
      <alignment wrapText="1"/>
    </xf>
    <xf numFmtId="0" fontId="32" fillId="37" borderId="96" xfId="0" applyFont="1" applyFill="1" applyBorder="1" applyAlignment="1">
      <alignment horizontal="left" wrapText="1"/>
    </xf>
    <xf numFmtId="49" fontId="32" fillId="37" borderId="87" xfId="0" applyNumberFormat="1" applyFont="1" applyFill="1" applyBorder="1" applyAlignment="1">
      <alignment horizontal="left" wrapText="1"/>
    </xf>
    <xf numFmtId="0" fontId="32" fillId="37" borderId="96" xfId="0" applyFont="1" applyFill="1" applyBorder="1" applyAlignment="1">
      <alignment vertical="top" wrapText="1"/>
    </xf>
    <xf numFmtId="0" fontId="40" fillId="0" borderId="97" xfId="0" applyFont="1" applyFill="1" applyBorder="1" applyAlignment="1">
      <alignment horizontal="left"/>
    </xf>
    <xf numFmtId="0" fontId="42" fillId="0" borderId="63"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2" fillId="0" borderId="64" xfId="0" applyFont="1" applyFill="1" applyBorder="1" applyAlignment="1">
      <alignment horizontal="center" vertical="center" wrapText="1"/>
    </xf>
    <xf numFmtId="169" fontId="42" fillId="0" borderId="56" xfId="0" applyNumberFormat="1" applyFont="1" applyBorder="1" applyAlignment="1">
      <alignment horizontal="center"/>
    </xf>
    <xf numFmtId="169" fontId="42" fillId="0" borderId="61" xfId="0" applyNumberFormat="1" applyFont="1" applyBorder="1" applyAlignment="1">
      <alignment horizontal="center"/>
    </xf>
    <xf numFmtId="169" fontId="42" fillId="0" borderId="100" xfId="0" applyNumberFormat="1" applyFont="1" applyBorder="1" applyAlignment="1">
      <alignment horizontal="center"/>
    </xf>
    <xf numFmtId="169" fontId="41" fillId="40" borderId="56" xfId="0" applyNumberFormat="1" applyFont="1" applyFill="1" applyBorder="1" applyProtection="1">
      <protection locked="0"/>
    </xf>
    <xf numFmtId="169" fontId="41" fillId="0" borderId="100" xfId="0" applyNumberFormat="1" applyFont="1" applyBorder="1"/>
    <xf numFmtId="169" fontId="42" fillId="0" borderId="85" xfId="0" applyNumberFormat="1" applyFont="1" applyBorder="1"/>
    <xf numFmtId="169" fontId="42" fillId="0" borderId="101" xfId="0" applyNumberFormat="1" applyFont="1" applyBorder="1"/>
    <xf numFmtId="169" fontId="41" fillId="0" borderId="56" xfId="0" applyNumberFormat="1" applyFont="1" applyBorder="1"/>
    <xf numFmtId="169" fontId="41" fillId="40" borderId="56" xfId="49" applyNumberFormat="1" applyFont="1" applyFill="1" applyBorder="1" applyProtection="1">
      <protection locked="0"/>
    </xf>
    <xf numFmtId="169" fontId="42" fillId="0" borderId="73" xfId="0" applyNumberFormat="1" applyFont="1" applyFill="1" applyBorder="1"/>
    <xf numFmtId="169" fontId="42" fillId="0" borderId="75" xfId="0" applyNumberFormat="1" applyFont="1" applyFill="1" applyBorder="1"/>
    <xf numFmtId="169" fontId="42" fillId="0" borderId="102" xfId="0" applyNumberFormat="1" applyFont="1" applyFill="1" applyBorder="1"/>
    <xf numFmtId="0" fontId="41" fillId="0" borderId="0" xfId="0" applyFont="1" applyProtection="1">
      <protection locked="0"/>
    </xf>
    <xf numFmtId="171" fontId="43" fillId="0" borderId="0" xfId="49" applyNumberFormat="1" applyFont="1"/>
    <xf numFmtId="0" fontId="52" fillId="0" borderId="0" xfId="0" applyFont="1"/>
    <xf numFmtId="0" fontId="42" fillId="42" borderId="105" xfId="0" applyFont="1" applyFill="1" applyBorder="1" applyAlignment="1">
      <alignment horizontal="center" vertical="top" wrapText="1"/>
    </xf>
    <xf numFmtId="0" fontId="42" fillId="42" borderId="53" xfId="0" applyFont="1" applyFill="1" applyBorder="1" applyAlignment="1">
      <alignment horizontal="center" vertical="top" wrapText="1"/>
    </xf>
    <xf numFmtId="0" fontId="41" fillId="0" borderId="61" xfId="0" applyNumberFormat="1" applyFont="1" applyBorder="1" applyAlignment="1" applyProtection="1">
      <alignment horizontal="center"/>
    </xf>
    <xf numFmtId="0" fontId="42" fillId="0" borderId="100" xfId="0" applyFont="1" applyBorder="1" applyAlignment="1">
      <alignment horizontal="center"/>
    </xf>
    <xf numFmtId="169" fontId="42" fillId="0" borderId="100" xfId="0" applyNumberFormat="1" applyFont="1" applyBorder="1" applyAlignment="1">
      <alignment horizontal="right"/>
    </xf>
    <xf numFmtId="169" fontId="42" fillId="0" borderId="56" xfId="0" applyNumberFormat="1" applyFont="1" applyBorder="1" applyAlignment="1">
      <alignment horizontal="right"/>
    </xf>
    <xf numFmtId="169" fontId="41" fillId="40" borderId="61" xfId="0" applyNumberFormat="1" applyFont="1" applyFill="1" applyBorder="1" applyAlignment="1" applyProtection="1">
      <alignment horizontal="right"/>
      <protection locked="0"/>
    </xf>
    <xf numFmtId="169" fontId="41" fillId="40" borderId="100" xfId="0" applyNumberFormat="1" applyFont="1" applyFill="1" applyBorder="1" applyAlignment="1" applyProtection="1">
      <alignment horizontal="right"/>
      <protection locked="0"/>
    </xf>
    <xf numFmtId="169" fontId="41" fillId="40" borderId="67" xfId="0" applyNumberFormat="1" applyFont="1" applyFill="1" applyBorder="1" applyAlignment="1" applyProtection="1">
      <alignment horizontal="right"/>
      <protection locked="0"/>
    </xf>
    <xf numFmtId="169" fontId="41" fillId="40" borderId="62" xfId="0" applyNumberFormat="1" applyFont="1" applyFill="1" applyBorder="1" applyProtection="1">
      <protection locked="0"/>
    </xf>
    <xf numFmtId="169" fontId="41" fillId="40" borderId="62" xfId="0" applyNumberFormat="1" applyFont="1" applyFill="1" applyBorder="1" applyAlignment="1" applyProtection="1">
      <alignment horizontal="right"/>
      <protection locked="0"/>
    </xf>
    <xf numFmtId="170" fontId="41" fillId="0" borderId="100" xfId="0" applyNumberFormat="1" applyFont="1" applyBorder="1"/>
    <xf numFmtId="170" fontId="41" fillId="0" borderId="57" xfId="0" applyNumberFormat="1" applyFont="1" applyBorder="1"/>
    <xf numFmtId="170" fontId="42" fillId="0" borderId="104" xfId="0" applyNumberFormat="1" applyFont="1" applyBorder="1"/>
    <xf numFmtId="170" fontId="42" fillId="0" borderId="13" xfId="0" applyNumberFormat="1" applyFont="1" applyBorder="1"/>
    <xf numFmtId="169" fontId="41" fillId="40" borderId="100" xfId="0" applyNumberFormat="1" applyFont="1" applyFill="1" applyBorder="1" applyProtection="1">
      <protection locked="0"/>
    </xf>
    <xf numFmtId="169" fontId="41" fillId="40" borderId="0" xfId="0" applyNumberFormat="1" applyFont="1" applyFill="1" applyBorder="1" applyProtection="1">
      <protection locked="0"/>
    </xf>
    <xf numFmtId="169" fontId="41" fillId="41" borderId="100" xfId="0" applyNumberFormat="1" applyFont="1" applyFill="1" applyBorder="1" applyProtection="1">
      <protection locked="0"/>
    </xf>
    <xf numFmtId="169" fontId="41" fillId="41" borderId="56" xfId="0" applyNumberFormat="1" applyFont="1" applyFill="1" applyBorder="1" applyProtection="1">
      <protection locked="0"/>
    </xf>
    <xf numFmtId="169" fontId="42" fillId="0" borderId="106" xfId="0" applyNumberFormat="1" applyFont="1" applyBorder="1"/>
    <xf numFmtId="169" fontId="42" fillId="0" borderId="100" xfId="0" applyNumberFormat="1" applyFont="1" applyBorder="1"/>
    <xf numFmtId="169" fontId="42" fillId="0" borderId="56" xfId="0" applyNumberFormat="1" applyFont="1" applyBorder="1"/>
    <xf numFmtId="169" fontId="42" fillId="0" borderId="0" xfId="0" applyNumberFormat="1" applyFont="1" applyBorder="1"/>
    <xf numFmtId="169" fontId="42" fillId="0" borderId="67" xfId="0" applyNumberFormat="1" applyFont="1" applyBorder="1"/>
    <xf numFmtId="170" fontId="42" fillId="0" borderId="100" xfId="0" applyNumberFormat="1" applyFont="1" applyBorder="1"/>
    <xf numFmtId="170" fontId="42" fillId="0" borderId="57" xfId="0" applyNumberFormat="1" applyFont="1" applyBorder="1"/>
    <xf numFmtId="169" fontId="42" fillId="0" borderId="102" xfId="0" applyNumberFormat="1" applyFont="1" applyBorder="1"/>
    <xf numFmtId="169" fontId="42" fillId="0" borderId="73" xfId="0" applyNumberFormat="1" applyFont="1" applyBorder="1"/>
    <xf numFmtId="169" fontId="42" fillId="0" borderId="107" xfId="0" applyNumberFormat="1" applyFont="1" applyBorder="1"/>
    <xf numFmtId="170" fontId="42" fillId="0" borderId="108" xfId="0" applyNumberFormat="1" applyFont="1" applyBorder="1"/>
    <xf numFmtId="170" fontId="42" fillId="0" borderId="109" xfId="0" applyNumberFormat="1" applyFont="1" applyBorder="1"/>
    <xf numFmtId="0" fontId="45" fillId="0" borderId="0" xfId="0" applyFont="1" applyBorder="1" applyProtection="1"/>
    <xf numFmtId="171" fontId="41" fillId="0" borderId="0" xfId="49" applyNumberFormat="1" applyFont="1" applyProtection="1">
      <protection locked="0"/>
    </xf>
    <xf numFmtId="0" fontId="41" fillId="0" borderId="0" xfId="0" applyFont="1" applyAlignment="1" applyProtection="1">
      <alignment horizontal="center"/>
      <protection locked="0"/>
    </xf>
    <xf numFmtId="0" fontId="42" fillId="0" borderId="72" xfId="0" applyFont="1" applyFill="1" applyBorder="1" applyAlignment="1">
      <alignment horizontal="center" vertical="center"/>
    </xf>
    <xf numFmtId="0" fontId="42" fillId="0" borderId="68" xfId="0" applyFont="1" applyFill="1" applyBorder="1" applyAlignment="1">
      <alignment vertical="center"/>
    </xf>
    <xf numFmtId="0" fontId="42" fillId="0" borderId="77" xfId="0" applyFont="1" applyFill="1" applyBorder="1" applyAlignment="1">
      <alignment horizontal="center" vertical="center" wrapText="1"/>
    </xf>
    <xf numFmtId="0" fontId="42" fillId="0" borderId="97" xfId="0" applyFont="1" applyFill="1" applyBorder="1" applyAlignment="1">
      <alignment horizontal="center" vertical="center" wrapText="1"/>
    </xf>
    <xf numFmtId="0" fontId="41" fillId="0" borderId="68" xfId="0" applyFont="1" applyBorder="1" applyAlignment="1">
      <alignment horizontal="center"/>
    </xf>
    <xf numFmtId="0" fontId="42" fillId="0" borderId="68" xfId="0" applyFont="1" applyBorder="1" applyAlignment="1">
      <alignment horizontal="center"/>
    </xf>
    <xf numFmtId="170" fontId="42" fillId="0" borderId="105" xfId="0" applyNumberFormat="1" applyFont="1" applyBorder="1" applyAlignment="1">
      <alignment horizontal="center"/>
    </xf>
    <xf numFmtId="0" fontId="42" fillId="0" borderId="52" xfId="0" applyFont="1" applyBorder="1" applyAlignment="1">
      <alignment horizontal="center"/>
    </xf>
    <xf numFmtId="0" fontId="42" fillId="0" borderId="105" xfId="0" applyFont="1" applyBorder="1" applyAlignment="1">
      <alignment horizontal="center"/>
    </xf>
    <xf numFmtId="0" fontId="42" fillId="0" borderId="92" xfId="0" applyFont="1" applyBorder="1" applyAlignment="1">
      <alignment horizontal="center"/>
    </xf>
    <xf numFmtId="0" fontId="42" fillId="0" borderId="72" xfId="0" applyFont="1" applyBorder="1" applyAlignment="1">
      <alignment horizontal="center"/>
    </xf>
    <xf numFmtId="169" fontId="41" fillId="0" borderId="0" xfId="0" applyNumberFormat="1" applyFont="1" applyFill="1" applyBorder="1" applyProtection="1"/>
    <xf numFmtId="169" fontId="41" fillId="0" borderId="0" xfId="0" applyNumberFormat="1" applyFont="1" applyBorder="1"/>
    <xf numFmtId="0" fontId="41" fillId="0" borderId="61" xfId="0" applyFont="1" applyBorder="1" applyAlignment="1">
      <alignment horizontal="center"/>
    </xf>
    <xf numFmtId="169" fontId="41" fillId="0" borderId="100" xfId="0" applyNumberFormat="1" applyFont="1" applyFill="1" applyBorder="1" applyProtection="1"/>
    <xf numFmtId="169" fontId="41" fillId="0" borderId="56" xfId="0" applyNumberFormat="1" applyFont="1" applyFill="1" applyBorder="1" applyProtection="1"/>
    <xf numFmtId="169" fontId="41" fillId="40" borderId="86" xfId="0" applyNumberFormat="1" applyFont="1" applyFill="1" applyBorder="1" applyProtection="1">
      <protection locked="0"/>
    </xf>
    <xf numFmtId="169" fontId="41" fillId="40" borderId="57" xfId="0" applyNumberFormat="1" applyFont="1" applyFill="1" applyBorder="1" applyProtection="1">
      <protection locked="0"/>
    </xf>
    <xf numFmtId="169" fontId="41" fillId="40" borderId="61" xfId="49" applyNumberFormat="1" applyFont="1" applyFill="1" applyBorder="1" applyProtection="1">
      <protection locked="0"/>
    </xf>
    <xf numFmtId="169" fontId="41" fillId="40" borderId="62" xfId="49" applyNumberFormat="1" applyFont="1" applyFill="1" applyBorder="1" applyProtection="1">
      <protection locked="0"/>
    </xf>
    <xf numFmtId="169" fontId="41" fillId="40" borderId="100" xfId="49" applyNumberFormat="1" applyFont="1" applyFill="1" applyBorder="1" applyProtection="1">
      <protection locked="0"/>
    </xf>
    <xf numFmtId="0" fontId="41" fillId="0" borderId="79" xfId="0" applyFont="1" applyBorder="1" applyAlignment="1">
      <alignment horizontal="center" vertical="top"/>
    </xf>
    <xf numFmtId="169" fontId="42" fillId="0" borderId="110" xfId="0" applyNumberFormat="1" applyFont="1" applyBorder="1" applyAlignment="1">
      <alignment vertical="top"/>
    </xf>
    <xf numFmtId="169" fontId="42" fillId="0" borderId="78" xfId="0" applyNumberFormat="1" applyFont="1" applyBorder="1" applyAlignment="1">
      <alignment vertical="top"/>
    </xf>
    <xf numFmtId="169" fontId="42" fillId="0" borderId="83" xfId="0" applyNumberFormat="1" applyFont="1" applyBorder="1" applyAlignment="1">
      <alignment vertical="top"/>
    </xf>
    <xf numFmtId="0" fontId="46" fillId="0" borderId="61" xfId="0" applyFont="1" applyBorder="1" applyAlignment="1">
      <alignment horizontal="center"/>
    </xf>
    <xf numFmtId="169" fontId="41" fillId="40" borderId="67" xfId="49" applyNumberFormat="1" applyFont="1" applyFill="1" applyBorder="1" applyProtection="1">
      <protection locked="0"/>
    </xf>
    <xf numFmtId="169" fontId="42" fillId="40" borderId="56" xfId="49" applyNumberFormat="1" applyFont="1" applyFill="1" applyBorder="1" applyProtection="1">
      <protection locked="0"/>
    </xf>
    <xf numFmtId="169" fontId="42" fillId="40" borderId="61" xfId="49" applyNumberFormat="1" applyFont="1" applyFill="1" applyBorder="1" applyProtection="1">
      <protection locked="0"/>
    </xf>
    <xf numFmtId="169" fontId="42" fillId="40" borderId="100" xfId="49" applyNumberFormat="1" applyFont="1" applyFill="1" applyBorder="1" applyProtection="1">
      <protection locked="0"/>
    </xf>
    <xf numFmtId="169" fontId="42" fillId="40" borderId="67" xfId="49" applyNumberFormat="1" applyFont="1" applyFill="1" applyBorder="1" applyProtection="1">
      <protection locked="0"/>
    </xf>
    <xf numFmtId="169" fontId="42" fillId="0" borderId="58" xfId="0" applyNumberFormat="1" applyFont="1" applyBorder="1" applyAlignment="1">
      <alignment vertical="top"/>
    </xf>
    <xf numFmtId="169" fontId="42" fillId="0" borderId="101" xfId="0" applyNumberFormat="1" applyFont="1" applyBorder="1" applyAlignment="1">
      <alignment vertical="top"/>
    </xf>
    <xf numFmtId="169" fontId="42" fillId="0" borderId="85" xfId="0" applyNumberFormat="1" applyFont="1" applyBorder="1" applyAlignment="1">
      <alignment vertical="top"/>
    </xf>
    <xf numFmtId="169" fontId="42" fillId="0" borderId="70" xfId="0" applyNumberFormat="1" applyFont="1" applyBorder="1" applyAlignment="1">
      <alignment vertical="top"/>
    </xf>
    <xf numFmtId="0" fontId="41" fillId="0" borderId="75" xfId="0" applyFont="1" applyBorder="1" applyAlignment="1">
      <alignment horizontal="center"/>
    </xf>
    <xf numFmtId="0" fontId="43" fillId="0" borderId="0" xfId="0" applyFont="1" applyBorder="1" applyAlignment="1" applyProtection="1">
      <alignment horizontal="center"/>
    </xf>
    <xf numFmtId="170" fontId="41" fillId="0" borderId="0" xfId="0" applyNumberFormat="1" applyFont="1"/>
    <xf numFmtId="169" fontId="42" fillId="0" borderId="68" xfId="0" applyNumberFormat="1" applyFont="1" applyBorder="1" applyAlignment="1">
      <alignment horizontal="center"/>
    </xf>
    <xf numFmtId="169" fontId="42" fillId="0" borderId="92" xfId="0" applyNumberFormat="1" applyFont="1" applyBorder="1" applyAlignment="1">
      <alignment horizontal="center"/>
    </xf>
    <xf numFmtId="169" fontId="42" fillId="0" borderId="52" xfId="0" applyNumberFormat="1" applyFont="1" applyBorder="1" applyAlignment="1">
      <alignment horizontal="center"/>
    </xf>
    <xf numFmtId="169" fontId="42" fillId="0" borderId="105" xfId="0" applyNumberFormat="1" applyFont="1" applyBorder="1" applyAlignment="1">
      <alignment horizontal="center"/>
    </xf>
    <xf numFmtId="169" fontId="42" fillId="0" borderId="0" xfId="0" applyNumberFormat="1" applyFont="1" applyBorder="1" applyAlignment="1">
      <alignment horizontal="center"/>
    </xf>
    <xf numFmtId="169" fontId="41" fillId="0" borderId="61" xfId="0" applyNumberFormat="1" applyFont="1" applyBorder="1" applyAlignment="1">
      <alignment horizontal="right"/>
    </xf>
    <xf numFmtId="169" fontId="41" fillId="0" borderId="100" xfId="0" applyNumberFormat="1" applyFont="1" applyBorder="1" applyAlignment="1">
      <alignment horizontal="right"/>
    </xf>
    <xf numFmtId="169" fontId="41" fillId="0" borderId="56" xfId="0" applyNumberFormat="1" applyFont="1" applyBorder="1" applyAlignment="1">
      <alignment horizontal="right"/>
    </xf>
    <xf numFmtId="169" fontId="41" fillId="0" borderId="0" xfId="0" applyNumberFormat="1" applyFont="1" applyFill="1" applyBorder="1" applyAlignment="1">
      <alignment horizontal="right"/>
    </xf>
    <xf numFmtId="165" fontId="41" fillId="0" borderId="0" xfId="49" applyFont="1" applyFill="1" applyBorder="1" applyAlignment="1">
      <alignment horizontal="right"/>
    </xf>
    <xf numFmtId="169" fontId="41" fillId="0" borderId="0" xfId="0" applyNumberFormat="1" applyFont="1" applyBorder="1" applyAlignment="1">
      <alignment horizontal="right"/>
    </xf>
    <xf numFmtId="165" fontId="41" fillId="0" borderId="0" xfId="0" applyNumberFormat="1" applyFont="1" applyAlignment="1">
      <alignment horizontal="right"/>
    </xf>
    <xf numFmtId="0" fontId="41" fillId="0" borderId="0" xfId="0" applyFont="1" applyAlignment="1">
      <alignment horizontal="right"/>
    </xf>
    <xf numFmtId="0" fontId="41" fillId="0" borderId="0" xfId="0" applyFont="1" applyFill="1" applyAlignment="1">
      <alignment horizontal="right"/>
    </xf>
    <xf numFmtId="169" fontId="42" fillId="0" borderId="58" xfId="0" applyNumberFormat="1" applyFont="1" applyFill="1" applyBorder="1" applyAlignment="1">
      <alignment horizontal="right"/>
    </xf>
    <xf numFmtId="169" fontId="42" fillId="0" borderId="106" xfId="0" applyNumberFormat="1" applyFont="1" applyFill="1" applyBorder="1"/>
    <xf numFmtId="169" fontId="42" fillId="0" borderId="85" xfId="0" applyNumberFormat="1" applyFont="1" applyFill="1" applyBorder="1"/>
    <xf numFmtId="169" fontId="42" fillId="0" borderId="101" xfId="0" applyNumberFormat="1" applyFont="1" applyFill="1" applyBorder="1"/>
    <xf numFmtId="169" fontId="41" fillId="0" borderId="61" xfId="0" applyNumberFormat="1" applyFont="1" applyBorder="1" applyAlignment="1">
      <alignment horizontal="center"/>
    </xf>
    <xf numFmtId="169" fontId="41" fillId="0" borderId="61" xfId="0" applyNumberFormat="1" applyFont="1" applyFill="1" applyBorder="1" applyAlignment="1" applyProtection="1">
      <alignment horizontal="center"/>
    </xf>
    <xf numFmtId="169" fontId="41" fillId="0" borderId="100" xfId="0" applyNumberFormat="1" applyFont="1" applyFill="1" applyBorder="1" applyAlignment="1" applyProtection="1">
      <alignment horizontal="right"/>
    </xf>
    <xf numFmtId="169" fontId="41" fillId="0" borderId="56" xfId="0" applyNumberFormat="1" applyFont="1" applyFill="1" applyBorder="1" applyAlignment="1" applyProtection="1">
      <alignment horizontal="right"/>
    </xf>
    <xf numFmtId="169" fontId="41" fillId="0" borderId="61" xfId="0" applyNumberFormat="1" applyFont="1" applyFill="1" applyBorder="1" applyAlignment="1" applyProtection="1">
      <alignment horizontal="right"/>
    </xf>
    <xf numFmtId="169" fontId="41" fillId="0" borderId="0" xfId="0" applyNumberFormat="1" applyFont="1" applyFill="1" applyBorder="1" applyAlignment="1" applyProtection="1">
      <alignment horizontal="right"/>
    </xf>
    <xf numFmtId="169" fontId="42" fillId="0" borderId="58" xfId="0" applyNumberFormat="1" applyFont="1" applyFill="1" applyBorder="1" applyAlignment="1">
      <alignment horizontal="center"/>
    </xf>
    <xf numFmtId="169" fontId="42" fillId="0" borderId="101" xfId="0" applyNumberFormat="1" applyFont="1" applyFill="1" applyBorder="1" applyAlignment="1">
      <alignment horizontal="right"/>
    </xf>
    <xf numFmtId="169" fontId="42" fillId="0" borderId="85" xfId="0" applyNumberFormat="1" applyFont="1" applyFill="1" applyBorder="1" applyAlignment="1">
      <alignment horizontal="right"/>
    </xf>
    <xf numFmtId="169" fontId="42" fillId="0" borderId="106" xfId="0" applyNumberFormat="1" applyFont="1" applyFill="1" applyBorder="1" applyAlignment="1">
      <alignment horizontal="right"/>
    </xf>
    <xf numFmtId="169" fontId="42" fillId="0" borderId="75" xfId="0" applyNumberFormat="1" applyFont="1" applyBorder="1" applyAlignment="1">
      <alignment horizontal="center"/>
    </xf>
    <xf numFmtId="169" fontId="42" fillId="0" borderId="102" xfId="0" applyNumberFormat="1" applyFont="1" applyBorder="1" applyAlignment="1">
      <alignment horizontal="right"/>
    </xf>
    <xf numFmtId="169" fontId="42" fillId="0" borderId="73" xfId="0" applyNumberFormat="1" applyFont="1" applyBorder="1" applyAlignment="1">
      <alignment horizontal="right"/>
    </xf>
    <xf numFmtId="169" fontId="42" fillId="0" borderId="75" xfId="0" applyNumberFormat="1" applyFont="1" applyBorder="1" applyAlignment="1">
      <alignment horizontal="right"/>
    </xf>
    <xf numFmtId="169" fontId="42" fillId="0" borderId="107" xfId="0" applyNumberFormat="1" applyFont="1" applyBorder="1" applyAlignment="1">
      <alignment horizontal="right"/>
    </xf>
    <xf numFmtId="169" fontId="41" fillId="0" borderId="67" xfId="0" applyNumberFormat="1" applyFont="1" applyBorder="1" applyAlignment="1">
      <alignment horizontal="right"/>
    </xf>
    <xf numFmtId="169" fontId="41" fillId="0" borderId="62" xfId="0" applyNumberFormat="1" applyFont="1" applyBorder="1" applyAlignment="1">
      <alignment horizontal="right"/>
    </xf>
    <xf numFmtId="0" fontId="47" fillId="0" borderId="56" xfId="0" applyNumberFormat="1" applyFont="1" applyFill="1" applyBorder="1" applyAlignment="1" applyProtection="1">
      <alignment horizontal="left" indent="1"/>
    </xf>
    <xf numFmtId="169" fontId="42" fillId="0" borderId="61" xfId="0" applyNumberFormat="1" applyFont="1" applyFill="1" applyBorder="1" applyProtection="1"/>
    <xf numFmtId="169" fontId="42" fillId="0" borderId="86" xfId="0" applyNumberFormat="1" applyFont="1" applyFill="1" applyBorder="1" applyProtection="1"/>
    <xf numFmtId="169" fontId="42" fillId="0" borderId="67" xfId="0" applyNumberFormat="1" applyFont="1" applyFill="1" applyBorder="1" applyProtection="1"/>
    <xf numFmtId="169" fontId="42" fillId="0" borderId="62" xfId="0" applyNumberFormat="1" applyFont="1" applyFill="1" applyBorder="1" applyProtection="1"/>
    <xf numFmtId="169" fontId="42" fillId="0" borderId="0" xfId="0" applyNumberFormat="1" applyFont="1" applyFill="1" applyBorder="1" applyProtection="1"/>
    <xf numFmtId="171" fontId="41" fillId="0" borderId="0" xfId="49" applyNumberFormat="1" applyFont="1" applyAlignment="1">
      <alignment horizontal="center"/>
    </xf>
    <xf numFmtId="172" fontId="41" fillId="0" borderId="0" xfId="195" applyNumberFormat="1" applyFont="1" applyAlignment="1">
      <alignment horizontal="center"/>
    </xf>
    <xf numFmtId="0" fontId="41" fillId="0" borderId="56" xfId="0" applyNumberFormat="1" applyFont="1" applyFill="1" applyBorder="1" applyAlignment="1" applyProtection="1">
      <alignment horizontal="left" indent="2"/>
    </xf>
    <xf numFmtId="169" fontId="42" fillId="0" borderId="100" xfId="0" applyNumberFormat="1" applyFont="1" applyFill="1" applyBorder="1" applyProtection="1"/>
    <xf numFmtId="169" fontId="42" fillId="0" borderId="56" xfId="0" applyNumberFormat="1" applyFont="1" applyFill="1" applyBorder="1" applyProtection="1"/>
    <xf numFmtId="0" fontId="41" fillId="0" borderId="61" xfId="0" applyNumberFormat="1" applyFont="1" applyFill="1" applyBorder="1" applyAlignment="1" applyProtection="1">
      <alignment horizontal="center"/>
    </xf>
    <xf numFmtId="169" fontId="42" fillId="40" borderId="61" xfId="0" applyNumberFormat="1" applyFont="1" applyFill="1" applyBorder="1" applyProtection="1">
      <protection locked="0"/>
    </xf>
    <xf numFmtId="169" fontId="42" fillId="40" borderId="100" xfId="0" applyNumberFormat="1" applyFont="1" applyFill="1" applyBorder="1" applyProtection="1">
      <protection locked="0"/>
    </xf>
    <xf numFmtId="169" fontId="42" fillId="40" borderId="84" xfId="0" applyNumberFormat="1" applyFont="1" applyFill="1" applyBorder="1" applyProtection="1">
      <protection locked="0"/>
    </xf>
    <xf numFmtId="169" fontId="42" fillId="40" borderId="65" xfId="0" applyNumberFormat="1" applyFont="1" applyFill="1" applyBorder="1" applyProtection="1">
      <protection locked="0"/>
    </xf>
    <xf numFmtId="169" fontId="42" fillId="40" borderId="66" xfId="0" applyNumberFormat="1" applyFont="1" applyFill="1" applyBorder="1" applyProtection="1">
      <protection locked="0"/>
    </xf>
    <xf numFmtId="0" fontId="42" fillId="0" borderId="73" xfId="0" applyFont="1" applyBorder="1" applyAlignment="1">
      <alignment horizontal="left"/>
    </xf>
    <xf numFmtId="169" fontId="42" fillId="0" borderId="107" xfId="0" applyNumberFormat="1" applyFont="1" applyFill="1" applyBorder="1"/>
    <xf numFmtId="0" fontId="41" fillId="0" borderId="56" xfId="0" applyFont="1" applyBorder="1" applyAlignment="1">
      <alignment horizontal="left" indent="2"/>
    </xf>
    <xf numFmtId="0" fontId="41" fillId="0" borderId="56" xfId="0" applyFont="1" applyFill="1" applyBorder="1" applyAlignment="1">
      <alignment horizontal="left" indent="2"/>
    </xf>
    <xf numFmtId="169" fontId="41" fillId="40" borderId="81" xfId="0" applyNumberFormat="1" applyFont="1" applyFill="1" applyBorder="1" applyProtection="1">
      <protection locked="0"/>
    </xf>
    <xf numFmtId="169" fontId="41" fillId="40" borderId="80" xfId="0" applyNumberFormat="1" applyFont="1" applyFill="1" applyBorder="1" applyProtection="1">
      <protection locked="0"/>
    </xf>
    <xf numFmtId="169" fontId="41" fillId="40" borderId="65" xfId="0" applyNumberFormat="1" applyFont="1" applyFill="1" applyBorder="1" applyProtection="1">
      <protection locked="0"/>
    </xf>
    <xf numFmtId="0" fontId="42" fillId="0" borderId="56" xfId="0" applyFont="1" applyFill="1" applyBorder="1" applyAlignment="1">
      <alignment horizontal="left" indent="1"/>
    </xf>
    <xf numFmtId="173" fontId="41" fillId="0" borderId="0" xfId="0" applyNumberFormat="1" applyFont="1" applyFill="1"/>
    <xf numFmtId="0" fontId="42" fillId="0" borderId="56" xfId="0" applyFont="1" applyBorder="1" applyAlignment="1">
      <alignment horizontal="left" indent="1"/>
    </xf>
    <xf numFmtId="170" fontId="47" fillId="0" borderId="0" xfId="0" applyNumberFormat="1" applyFont="1" applyBorder="1" applyProtection="1"/>
    <xf numFmtId="0" fontId="41" fillId="0" borderId="0" xfId="0" applyFont="1" applyFill="1" applyProtection="1">
      <protection locked="0"/>
    </xf>
    <xf numFmtId="0" fontId="43" fillId="0" borderId="0" xfId="0" applyFont="1" applyBorder="1" applyProtection="1"/>
    <xf numFmtId="0" fontId="47" fillId="0" borderId="0" xfId="0" applyFont="1" applyBorder="1" applyProtection="1"/>
    <xf numFmtId="0" fontId="41" fillId="0" borderId="0" xfId="0" applyFont="1" applyFill="1" applyBorder="1" applyAlignment="1" applyProtection="1">
      <protection locked="0"/>
    </xf>
    <xf numFmtId="0" fontId="41" fillId="0" borderId="0" xfId="0" applyFont="1" applyBorder="1" applyAlignment="1" applyProtection="1">
      <protection locked="0"/>
    </xf>
    <xf numFmtId="0" fontId="41" fillId="0" borderId="0" xfId="0" applyFont="1" applyAlignment="1">
      <alignment vertical="center"/>
    </xf>
    <xf numFmtId="165" fontId="41" fillId="0" borderId="0" xfId="49" applyFont="1"/>
    <xf numFmtId="0" fontId="29" fillId="34" borderId="31" xfId="0" applyFont="1" applyFill="1" applyBorder="1" applyAlignment="1">
      <alignment horizontal="center" vertical="top" wrapText="1"/>
    </xf>
    <xf numFmtId="4" fontId="29" fillId="34" borderId="31" xfId="0" applyNumberFormat="1" applyFont="1" applyFill="1" applyBorder="1" applyAlignment="1">
      <alignment horizontal="center" vertical="top" wrapText="1"/>
    </xf>
    <xf numFmtId="0" fontId="29" fillId="34" borderId="31" xfId="0" applyFont="1" applyFill="1" applyBorder="1" applyAlignment="1">
      <alignment vertical="top" wrapText="1"/>
    </xf>
    <xf numFmtId="0" fontId="41" fillId="0" borderId="0" xfId="0" applyFont="1" applyAlignment="1">
      <alignment wrapText="1"/>
    </xf>
    <xf numFmtId="9" fontId="22" fillId="34" borderId="31" xfId="0" applyNumberFormat="1" applyFont="1" applyFill="1" applyBorder="1" applyAlignment="1">
      <alignment horizontal="center" vertical="top" wrapText="1"/>
    </xf>
    <xf numFmtId="168" fontId="22" fillId="34" borderId="31" xfId="0" applyNumberFormat="1" applyFont="1" applyFill="1" applyBorder="1" applyAlignment="1">
      <alignment horizontal="center" vertical="top" wrapText="1"/>
    </xf>
    <xf numFmtId="0" fontId="30" fillId="34" borderId="31" xfId="0" applyFont="1" applyFill="1" applyBorder="1" applyAlignment="1">
      <alignment horizontal="left" vertical="top" wrapText="1"/>
    </xf>
    <xf numFmtId="9" fontId="30" fillId="34" borderId="31" xfId="0" applyNumberFormat="1" applyFont="1" applyFill="1" applyBorder="1" applyAlignment="1">
      <alignment vertical="top" wrapText="1"/>
    </xf>
    <xf numFmtId="0" fontId="53" fillId="34" borderId="12" xfId="0" applyFont="1" applyFill="1" applyBorder="1" applyAlignment="1">
      <alignment horizontal="center" vertical="top" wrapText="1"/>
    </xf>
    <xf numFmtId="0" fontId="29" fillId="34" borderId="32" xfId="0" applyFont="1" applyFill="1" applyBorder="1" applyAlignment="1">
      <alignment vertical="top" wrapText="1"/>
    </xf>
    <xf numFmtId="0" fontId="29" fillId="34" borderId="28" xfId="0" applyFont="1" applyFill="1" applyBorder="1" applyAlignment="1">
      <alignment vertical="top" wrapText="1"/>
    </xf>
    <xf numFmtId="0" fontId="54" fillId="34" borderId="33" xfId="0" applyFont="1" applyFill="1" applyBorder="1" applyAlignment="1">
      <alignment horizontal="left" vertical="top" wrapText="1"/>
    </xf>
    <xf numFmtId="0" fontId="55" fillId="34" borderId="0" xfId="0" applyFont="1" applyFill="1"/>
    <xf numFmtId="0" fontId="30" fillId="34" borderId="17" xfId="0" applyFont="1" applyFill="1" applyBorder="1" applyAlignment="1">
      <alignment horizontal="center" vertical="top" wrapText="1"/>
    </xf>
    <xf numFmtId="4" fontId="30" fillId="34" borderId="31" xfId="0" applyNumberFormat="1" applyFont="1" applyFill="1" applyBorder="1" applyAlignment="1">
      <alignment vertical="top" wrapText="1"/>
    </xf>
    <xf numFmtId="0" fontId="30" fillId="34" borderId="31" xfId="0" applyNumberFormat="1" applyFont="1" applyFill="1" applyBorder="1" applyAlignment="1">
      <alignment horizontal="center" vertical="top" wrapText="1"/>
    </xf>
    <xf numFmtId="4" fontId="30" fillId="34" borderId="31" xfId="0" applyNumberFormat="1" applyFont="1" applyFill="1" applyBorder="1" applyAlignment="1">
      <alignment horizontal="center" vertical="top" wrapText="1"/>
    </xf>
    <xf numFmtId="0" fontId="57" fillId="34" borderId="17" xfId="0" applyFont="1" applyFill="1" applyBorder="1" applyAlignment="1">
      <alignment horizontal="center" vertical="top" wrapText="1"/>
    </xf>
    <xf numFmtId="0" fontId="57" fillId="34" borderId="31" xfId="0" applyFont="1" applyFill="1" applyBorder="1" applyAlignment="1">
      <alignment vertical="top" wrapText="1"/>
    </xf>
    <xf numFmtId="1" fontId="22" fillId="34" borderId="31" xfId="0" applyNumberFormat="1" applyFont="1" applyFill="1" applyBorder="1" applyAlignment="1">
      <alignment horizontal="center" vertical="top" wrapText="1"/>
    </xf>
    <xf numFmtId="4" fontId="57" fillId="34" borderId="31" xfId="0" applyNumberFormat="1" applyFont="1" applyFill="1" applyBorder="1" applyAlignment="1">
      <alignment horizontal="center" vertical="top" wrapText="1"/>
    </xf>
    <xf numFmtId="0" fontId="57" fillId="34" borderId="31" xfId="0" applyFont="1" applyFill="1" applyBorder="1" applyAlignment="1">
      <alignment horizontal="center" vertical="top" wrapText="1"/>
    </xf>
    <xf numFmtId="0" fontId="22" fillId="34" borderId="31" xfId="0" applyNumberFormat="1" applyFont="1" applyFill="1" applyBorder="1" applyAlignment="1">
      <alignment horizontal="center" vertical="top" wrapText="1"/>
    </xf>
    <xf numFmtId="9" fontId="57" fillId="34" borderId="31" xfId="0" applyNumberFormat="1" applyFont="1" applyFill="1" applyBorder="1" applyAlignment="1">
      <alignment horizontal="center" vertical="top" wrapText="1"/>
    </xf>
    <xf numFmtId="0" fontId="57" fillId="34" borderId="31" xfId="0" applyNumberFormat="1" applyFont="1" applyFill="1" applyBorder="1" applyAlignment="1">
      <alignment horizontal="center" vertical="top" wrapText="1"/>
    </xf>
    <xf numFmtId="0" fontId="22" fillId="34" borderId="17" xfId="0" applyFont="1" applyFill="1" applyBorder="1" applyAlignment="1">
      <alignment horizontal="center" vertical="top" wrapText="1"/>
    </xf>
    <xf numFmtId="4" fontId="22" fillId="34" borderId="31" xfId="0" applyNumberFormat="1" applyFont="1" applyFill="1" applyBorder="1" applyAlignment="1">
      <alignment horizontal="center" vertical="top" wrapText="1"/>
    </xf>
    <xf numFmtId="0" fontId="58" fillId="34" borderId="0" xfId="0" applyFont="1" applyFill="1"/>
    <xf numFmtId="9" fontId="30" fillId="34" borderId="50" xfId="0" applyNumberFormat="1" applyFont="1" applyFill="1" applyBorder="1" applyAlignment="1">
      <alignment horizontal="center" vertical="top" wrapText="1"/>
    </xf>
    <xf numFmtId="0" fontId="58" fillId="34" borderId="51" xfId="0" applyFont="1" applyFill="1" applyBorder="1" applyAlignment="1">
      <alignment horizontal="center"/>
    </xf>
    <xf numFmtId="0" fontId="55" fillId="34" borderId="35" xfId="0" applyFont="1" applyFill="1" applyBorder="1"/>
    <xf numFmtId="4" fontId="30" fillId="34" borderId="31" xfId="0" applyNumberFormat="1" applyFont="1" applyFill="1" applyBorder="1" applyAlignment="1">
      <alignment horizontal="left" vertical="top" wrapText="1"/>
    </xf>
    <xf numFmtId="1" fontId="22" fillId="34" borderId="31" xfId="0" applyNumberFormat="1" applyFont="1" applyFill="1" applyBorder="1" applyAlignment="1">
      <alignment vertical="top" wrapText="1"/>
    </xf>
    <xf numFmtId="9" fontId="22" fillId="34" borderId="31" xfId="224" applyFont="1" applyFill="1" applyBorder="1" applyAlignment="1">
      <alignment horizontal="center" vertical="top" wrapText="1"/>
    </xf>
    <xf numFmtId="0" fontId="22" fillId="34" borderId="31" xfId="0" applyNumberFormat="1" applyFont="1" applyFill="1" applyBorder="1" applyAlignment="1">
      <alignment vertical="top" wrapText="1"/>
    </xf>
    <xf numFmtId="0" fontId="22" fillId="34" borderId="31" xfId="224" applyNumberFormat="1" applyFont="1" applyFill="1" applyBorder="1" applyAlignment="1">
      <alignment horizontal="center" vertical="top" wrapText="1"/>
    </xf>
    <xf numFmtId="0" fontId="59" fillId="34" borderId="0" xfId="0" applyFont="1" applyFill="1" applyBorder="1" applyAlignment="1">
      <alignment horizontal="center" vertical="top"/>
    </xf>
    <xf numFmtId="0" fontId="59" fillId="34" borderId="22" xfId="0" applyFont="1" applyFill="1" applyBorder="1" applyAlignment="1">
      <alignment horizontal="center" vertical="top"/>
    </xf>
    <xf numFmtId="0" fontId="55" fillId="34" borderId="36" xfId="0" applyFont="1" applyFill="1" applyBorder="1" applyAlignment="1">
      <alignment vertical="top"/>
    </xf>
    <xf numFmtId="0" fontId="53" fillId="34" borderId="36" xfId="0" applyFont="1" applyFill="1" applyBorder="1" applyAlignment="1">
      <alignment horizontal="center" vertical="top" wrapText="1"/>
    </xf>
    <xf numFmtId="3" fontId="53" fillId="34" borderId="36" xfId="0" applyNumberFormat="1" applyFont="1" applyFill="1" applyBorder="1" applyAlignment="1">
      <alignment horizontal="center" vertical="top" wrapText="1"/>
    </xf>
    <xf numFmtId="0" fontId="53" fillId="34" borderId="36" xfId="0" applyFont="1" applyFill="1" applyBorder="1" applyAlignment="1">
      <alignment horizontal="left" vertical="top" wrapText="1"/>
    </xf>
    <xf numFmtId="0" fontId="55" fillId="34" borderId="0" xfId="0" applyFont="1" applyFill="1" applyAlignment="1">
      <alignment vertical="top" wrapText="1"/>
    </xf>
    <xf numFmtId="0" fontId="55" fillId="34" borderId="0" xfId="0" applyFont="1" applyFill="1" applyAlignment="1">
      <alignment vertical="top"/>
    </xf>
    <xf numFmtId="0" fontId="59" fillId="34" borderId="0" xfId="0" applyFont="1" applyFill="1" applyAlignment="1">
      <alignment vertical="top"/>
    </xf>
    <xf numFmtId="0" fontId="59" fillId="34" borderId="37" xfId="0" applyFont="1" applyFill="1" applyBorder="1" applyAlignment="1">
      <alignment horizontal="center" vertical="top"/>
    </xf>
    <xf numFmtId="0" fontId="59" fillId="34" borderId="38" xfId="0" applyFont="1" applyFill="1" applyBorder="1" applyAlignment="1">
      <alignment horizontal="center" vertical="top"/>
    </xf>
    <xf numFmtId="0" fontId="59" fillId="34" borderId="39" xfId="0" applyFont="1" applyFill="1" applyBorder="1" applyAlignment="1">
      <alignment horizontal="center" vertical="top"/>
    </xf>
    <xf numFmtId="0" fontId="55" fillId="34" borderId="36" xfId="0" applyFont="1" applyFill="1" applyBorder="1" applyAlignment="1">
      <alignment vertical="top" wrapText="1"/>
    </xf>
    <xf numFmtId="0" fontId="57" fillId="34" borderId="0" xfId="0" applyFont="1" applyFill="1" applyAlignment="1">
      <alignment vertical="top"/>
    </xf>
    <xf numFmtId="0" fontId="54" fillId="34" borderId="0" xfId="0" applyFont="1" applyFill="1" applyBorder="1" applyAlignment="1">
      <alignment horizontal="center" vertical="top"/>
    </xf>
    <xf numFmtId="0" fontId="54" fillId="34" borderId="22" xfId="0" applyFont="1" applyFill="1" applyBorder="1" applyAlignment="1">
      <alignment horizontal="center" vertical="top"/>
    </xf>
    <xf numFmtId="0" fontId="57" fillId="34" borderId="36" xfId="0" applyFont="1" applyFill="1" applyBorder="1" applyAlignment="1">
      <alignment vertical="top"/>
    </xf>
    <xf numFmtId="14" fontId="57" fillId="34" borderId="10" xfId="0" applyNumberFormat="1" applyFont="1" applyFill="1" applyBorder="1" applyAlignment="1">
      <alignment vertical="top" wrapText="1"/>
    </xf>
    <xf numFmtId="0" fontId="57" fillId="34" borderId="43" xfId="0" applyFont="1" applyFill="1" applyBorder="1" applyAlignment="1">
      <alignment horizontal="left" vertical="top" wrapText="1"/>
    </xf>
    <xf numFmtId="0" fontId="57" fillId="34" borderId="43" xfId="0" applyFont="1" applyFill="1" applyBorder="1" applyAlignment="1">
      <alignment vertical="top" wrapText="1"/>
    </xf>
    <xf numFmtId="3" fontId="54" fillId="34" borderId="43" xfId="0" applyNumberFormat="1" applyFont="1" applyFill="1" applyBorder="1" applyAlignment="1">
      <alignment vertical="top" wrapText="1"/>
    </xf>
    <xf numFmtId="0" fontId="57" fillId="34" borderId="0" xfId="0" applyFont="1" applyFill="1" applyAlignment="1">
      <alignment vertical="top" wrapText="1"/>
    </xf>
    <xf numFmtId="0" fontId="57" fillId="34" borderId="43" xfId="0" applyFont="1" applyFill="1" applyBorder="1" applyAlignment="1">
      <alignment vertical="top"/>
    </xf>
    <xf numFmtId="3" fontId="54" fillId="34" borderId="43" xfId="0" applyNumberFormat="1" applyFont="1" applyFill="1" applyBorder="1" applyAlignment="1">
      <alignment vertical="top"/>
    </xf>
    <xf numFmtId="0" fontId="20" fillId="34" borderId="31" xfId="0" applyFont="1" applyFill="1" applyBorder="1" applyAlignment="1">
      <alignment vertical="top" wrapText="1"/>
    </xf>
    <xf numFmtId="0" fontId="23" fillId="34" borderId="31" xfId="0" applyFont="1" applyFill="1" applyBorder="1" applyAlignment="1">
      <alignment vertical="top" wrapText="1"/>
    </xf>
    <xf numFmtId="0" fontId="23" fillId="34" borderId="31" xfId="0" applyFont="1" applyFill="1" applyBorder="1" applyAlignment="1">
      <alignment horizontal="center" vertical="top" wrapText="1"/>
    </xf>
    <xf numFmtId="168" fontId="23" fillId="34" borderId="31" xfId="0" applyNumberFormat="1" applyFont="1" applyFill="1" applyBorder="1" applyAlignment="1">
      <alignment horizontal="center" vertical="top" wrapText="1"/>
    </xf>
    <xf numFmtId="0" fontId="20" fillId="34" borderId="31" xfId="0" applyFont="1" applyFill="1" applyBorder="1" applyAlignment="1">
      <alignment horizontal="center" vertical="top" wrapText="1"/>
    </xf>
    <xf numFmtId="0" fontId="25" fillId="34" borderId="0" xfId="0" applyFont="1" applyFill="1" applyAlignment="1">
      <alignment horizontal="center" vertical="top"/>
    </xf>
    <xf numFmtId="0" fontId="25" fillId="34" borderId="0" xfId="0" applyFont="1" applyFill="1" applyAlignment="1">
      <alignment vertical="top" wrapText="1"/>
    </xf>
    <xf numFmtId="0" fontId="26" fillId="34" borderId="88" xfId="0" applyFont="1" applyFill="1" applyBorder="1" applyAlignment="1">
      <alignment horizontal="center" vertical="top"/>
    </xf>
    <xf numFmtId="0" fontId="26" fillId="34" borderId="88" xfId="0" applyFont="1" applyFill="1" applyBorder="1" applyAlignment="1">
      <alignment horizontal="left" vertical="top" wrapText="1"/>
    </xf>
    <xf numFmtId="0" fontId="21" fillId="34" borderId="88" xfId="0" applyFont="1" applyFill="1" applyBorder="1" applyAlignment="1">
      <alignment horizontal="center" vertical="top" wrapText="1"/>
    </xf>
    <xf numFmtId="0" fontId="21" fillId="34" borderId="88" xfId="0" applyFont="1" applyFill="1" applyBorder="1" applyAlignment="1">
      <alignment horizontal="left" vertical="top" wrapText="1"/>
    </xf>
    <xf numFmtId="0" fontId="21" fillId="34" borderId="89" xfId="0" applyFont="1" applyFill="1" applyBorder="1" applyAlignment="1">
      <alignment horizontal="center" vertical="top" wrapText="1"/>
    </xf>
    <xf numFmtId="0" fontId="20" fillId="34" borderId="89" xfId="0" applyFont="1" applyFill="1" applyBorder="1" applyAlignment="1">
      <alignment horizontal="center" vertical="top" wrapText="1"/>
    </xf>
    <xf numFmtId="165" fontId="48" fillId="34" borderId="53" xfId="1" applyFont="1" applyFill="1" applyBorder="1" applyAlignment="1">
      <alignment horizontal="center" vertical="top" wrapText="1"/>
    </xf>
    <xf numFmtId="43" fontId="21" fillId="34" borderId="88" xfId="0" applyNumberFormat="1" applyFont="1" applyFill="1" applyBorder="1" applyAlignment="1">
      <alignment horizontal="center" vertical="top" wrapText="1"/>
    </xf>
    <xf numFmtId="43" fontId="48" fillId="34" borderId="88" xfId="1" applyNumberFormat="1" applyFont="1" applyFill="1" applyBorder="1" applyAlignment="1">
      <alignment horizontal="center" vertical="top" wrapText="1"/>
    </xf>
    <xf numFmtId="43" fontId="26" fillId="34" borderId="88" xfId="0" applyNumberFormat="1" applyFont="1" applyFill="1" applyBorder="1" applyAlignment="1">
      <alignment vertical="top"/>
    </xf>
    <xf numFmtId="43" fontId="27" fillId="34" borderId="88" xfId="1" applyNumberFormat="1" applyFont="1" applyFill="1" applyBorder="1" applyAlignment="1">
      <alignment vertical="top"/>
    </xf>
    <xf numFmtId="0" fontId="26" fillId="34" borderId="88" xfId="0" applyFont="1" applyFill="1" applyBorder="1" applyAlignment="1">
      <alignment horizontal="center" vertical="top"/>
    </xf>
    <xf numFmtId="0" fontId="54" fillId="34" borderId="0" xfId="0" applyFont="1" applyFill="1" applyBorder="1" applyAlignment="1">
      <alignment vertical="top"/>
    </xf>
    <xf numFmtId="9" fontId="33" fillId="34" borderId="17" xfId="0" applyNumberFormat="1" applyFont="1" applyFill="1" applyBorder="1" applyAlignment="1">
      <alignment horizontal="center" vertical="top" wrapText="1"/>
    </xf>
    <xf numFmtId="0" fontId="55" fillId="34" borderId="0" xfId="0" applyFont="1" applyFill="1" applyAlignment="1">
      <alignment horizontal="center"/>
    </xf>
    <xf numFmtId="0" fontId="29" fillId="34" borderId="31" xfId="0" applyFont="1" applyFill="1" applyBorder="1" applyAlignment="1">
      <alignment horizontal="left" vertical="top" wrapText="1"/>
    </xf>
    <xf numFmtId="0" fontId="0" fillId="34" borderId="0" xfId="0" applyFill="1" applyAlignment="1">
      <alignment horizontal="left"/>
    </xf>
    <xf numFmtId="0" fontId="55" fillId="34" borderId="0" xfId="0" applyFont="1" applyFill="1" applyAlignment="1">
      <alignment horizontal="left"/>
    </xf>
    <xf numFmtId="15" fontId="22" fillId="34" borderId="31" xfId="0" applyNumberFormat="1" applyFont="1" applyFill="1" applyBorder="1" applyAlignment="1">
      <alignment horizontal="left" vertical="top" wrapText="1"/>
    </xf>
    <xf numFmtId="15" fontId="30" fillId="34" borderId="31" xfId="0" applyNumberFormat="1" applyFont="1" applyFill="1" applyBorder="1" applyAlignment="1">
      <alignment horizontal="left" vertical="top" wrapText="1"/>
    </xf>
    <xf numFmtId="14" fontId="30" fillId="34" borderId="31" xfId="0" applyNumberFormat="1" applyFont="1" applyFill="1" applyBorder="1" applyAlignment="1">
      <alignment horizontal="left" vertical="top" wrapText="1"/>
    </xf>
    <xf numFmtId="9" fontId="22" fillId="34" borderId="31" xfId="0" applyNumberFormat="1" applyFont="1" applyFill="1" applyBorder="1" applyAlignment="1">
      <alignment horizontal="left" vertical="top" wrapText="1"/>
    </xf>
    <xf numFmtId="0" fontId="49" fillId="34" borderId="31" xfId="0" applyFont="1" applyFill="1" applyBorder="1" applyAlignment="1">
      <alignment horizontal="center" vertical="top" wrapText="1"/>
    </xf>
    <xf numFmtId="0" fontId="49" fillId="34" borderId="31" xfId="0" applyFont="1" applyFill="1" applyBorder="1" applyAlignment="1">
      <alignment vertical="top" wrapText="1"/>
    </xf>
    <xf numFmtId="0" fontId="51" fillId="34" borderId="43" xfId="0" applyFont="1" applyFill="1" applyBorder="1" applyAlignment="1">
      <alignment vertical="top" wrapText="1"/>
    </xf>
    <xf numFmtId="9" fontId="51" fillId="34" borderId="17" xfId="0" applyNumberFormat="1" applyFont="1" applyFill="1" applyBorder="1" applyAlignment="1">
      <alignment horizontal="center" vertical="top" wrapText="1"/>
    </xf>
    <xf numFmtId="9" fontId="51" fillId="34" borderId="17" xfId="0" applyNumberFormat="1" applyFont="1" applyFill="1" applyBorder="1" applyAlignment="1">
      <alignment vertical="top" wrapText="1"/>
    </xf>
    <xf numFmtId="0" fontId="33" fillId="34" borderId="31" xfId="0" applyFont="1" applyFill="1" applyBorder="1" applyAlignment="1">
      <alignment vertical="top" wrapText="1"/>
    </xf>
    <xf numFmtId="0" fontId="61" fillId="34" borderId="31" xfId="0" applyFont="1" applyFill="1" applyBorder="1" applyAlignment="1">
      <alignment horizontal="center" vertical="top" wrapText="1"/>
    </xf>
    <xf numFmtId="0" fontId="61" fillId="34" borderId="31" xfId="0" applyFont="1" applyFill="1" applyBorder="1" applyAlignment="1">
      <alignment vertical="top" wrapText="1"/>
    </xf>
    <xf numFmtId="4" fontId="61" fillId="34" borderId="31" xfId="0" applyNumberFormat="1" applyFont="1" applyFill="1" applyBorder="1" applyAlignment="1">
      <alignment horizontal="center" vertical="top" wrapText="1"/>
    </xf>
    <xf numFmtId="0" fontId="20" fillId="34" borderId="31" xfId="0" applyFont="1" applyFill="1" applyBorder="1" applyAlignment="1">
      <alignment horizontal="left" vertical="top" wrapText="1"/>
    </xf>
    <xf numFmtId="9" fontId="23" fillId="34" borderId="31" xfId="0" applyNumberFormat="1" applyFont="1" applyFill="1" applyBorder="1" applyAlignment="1">
      <alignment horizontal="center" vertical="top" wrapText="1"/>
    </xf>
    <xf numFmtId="9" fontId="23" fillId="34" borderId="31" xfId="0" applyNumberFormat="1" applyFont="1" applyFill="1" applyBorder="1" applyAlignment="1">
      <alignment vertical="top" wrapText="1"/>
    </xf>
    <xf numFmtId="0" fontId="25" fillId="34" borderId="0" xfId="0" applyFont="1" applyFill="1" applyAlignment="1">
      <alignment horizontal="center"/>
    </xf>
    <xf numFmtId="9" fontId="30" fillId="34" borderId="31" xfId="0" applyNumberFormat="1" applyFont="1" applyFill="1" applyBorder="1" applyAlignment="1">
      <alignment horizontal="left" vertical="top" wrapText="1"/>
    </xf>
    <xf numFmtId="1" fontId="22" fillId="34" borderId="31" xfId="0" applyNumberFormat="1" applyFont="1" applyFill="1" applyBorder="1" applyAlignment="1">
      <alignment horizontal="left" vertical="top" wrapText="1"/>
    </xf>
    <xf numFmtId="0" fontId="22" fillId="34" borderId="31" xfId="0" applyNumberFormat="1" applyFont="1" applyFill="1" applyBorder="1" applyAlignment="1">
      <alignment horizontal="left" vertical="top" wrapText="1"/>
    </xf>
    <xf numFmtId="9" fontId="57" fillId="34" borderId="31" xfId="0" applyNumberFormat="1" applyFont="1" applyFill="1" applyBorder="1" applyAlignment="1">
      <alignment horizontal="left" vertical="top" wrapText="1"/>
    </xf>
    <xf numFmtId="0" fontId="54" fillId="34" borderId="31" xfId="0" applyFont="1" applyFill="1" applyBorder="1" applyAlignment="1">
      <alignment horizontal="left" vertical="top" wrapText="1"/>
    </xf>
    <xf numFmtId="0" fontId="55" fillId="34" borderId="31" xfId="0" applyFont="1" applyFill="1" applyBorder="1" applyAlignment="1">
      <alignment horizontal="left" vertical="top" wrapText="1"/>
    </xf>
    <xf numFmtId="0" fontId="22" fillId="34" borderId="13" xfId="0" applyFont="1" applyFill="1" applyBorder="1" applyAlignment="1">
      <alignment vertical="top" wrapText="1"/>
    </xf>
    <xf numFmtId="0" fontId="55" fillId="34" borderId="10" xfId="0" applyFont="1" applyFill="1" applyBorder="1" applyAlignment="1">
      <alignment vertical="top" wrapText="1"/>
    </xf>
    <xf numFmtId="0" fontId="22" fillId="34" borderId="17" xfId="0" applyFont="1" applyFill="1" applyBorder="1" applyAlignment="1">
      <alignment vertical="top" wrapText="1"/>
    </xf>
    <xf numFmtId="14" fontId="55" fillId="34" borderId="10" xfId="0" applyNumberFormat="1" applyFont="1" applyFill="1" applyBorder="1" applyAlignment="1">
      <alignment vertical="top" wrapText="1"/>
    </xf>
    <xf numFmtId="0" fontId="55" fillId="34" borderId="17" xfId="0" applyFont="1" applyFill="1" applyBorder="1" applyAlignment="1">
      <alignment vertical="top" wrapText="1"/>
    </xf>
    <xf numFmtId="3" fontId="60" fillId="34" borderId="43" xfId="1" applyNumberFormat="1" applyFont="1" applyFill="1" applyBorder="1" applyAlignment="1">
      <alignment vertical="top"/>
    </xf>
    <xf numFmtId="0" fontId="55" fillId="34" borderId="43" xfId="0" applyFont="1" applyFill="1" applyBorder="1" applyAlignment="1">
      <alignment vertical="top" wrapText="1"/>
    </xf>
    <xf numFmtId="0" fontId="22" fillId="34" borderId="43" xfId="0" applyFont="1" applyFill="1" applyBorder="1" applyAlignment="1">
      <alignment vertical="top" wrapText="1"/>
    </xf>
    <xf numFmtId="0" fontId="55" fillId="34" borderId="14" xfId="0" applyFont="1" applyFill="1" applyBorder="1" applyAlignment="1">
      <alignment vertical="top" wrapText="1"/>
    </xf>
    <xf numFmtId="0" fontId="25" fillId="34" borderId="88" xfId="0" applyFont="1" applyFill="1" applyBorder="1" applyAlignment="1">
      <alignment horizontal="center" vertical="top" wrapText="1"/>
    </xf>
    <xf numFmtId="0" fontId="24" fillId="34" borderId="89" xfId="0" applyFont="1" applyFill="1" applyBorder="1" applyAlignment="1">
      <alignment vertical="top" wrapText="1"/>
    </xf>
    <xf numFmtId="3" fontId="27" fillId="34" borderId="88" xfId="1" applyNumberFormat="1" applyFont="1" applyFill="1" applyBorder="1" applyAlignment="1">
      <alignment vertical="top"/>
    </xf>
    <xf numFmtId="0" fontId="54" fillId="34" borderId="31" xfId="0" applyFont="1" applyFill="1" applyBorder="1" applyAlignment="1">
      <alignment vertical="top" wrapText="1"/>
    </xf>
    <xf numFmtId="0" fontId="26" fillId="34" borderId="88" xfId="0" applyFont="1" applyFill="1" applyBorder="1" applyAlignment="1">
      <alignment horizontal="center" vertical="top" wrapText="1"/>
    </xf>
    <xf numFmtId="0" fontId="63" fillId="34" borderId="88" xfId="0" applyFont="1" applyFill="1" applyBorder="1" applyAlignment="1">
      <alignment horizontal="center" vertical="top" wrapText="1"/>
    </xf>
    <xf numFmtId="3" fontId="63" fillId="34" borderId="88" xfId="0" applyNumberFormat="1" applyFont="1" applyFill="1" applyBorder="1" applyAlignment="1">
      <alignment horizontal="center" vertical="top" wrapText="1"/>
    </xf>
    <xf numFmtId="0" fontId="63" fillId="34" borderId="88" xfId="0" applyFont="1" applyFill="1" applyBorder="1" applyAlignment="1">
      <alignment horizontal="left" vertical="top" wrapText="1"/>
    </xf>
    <xf numFmtId="0" fontId="25" fillId="34" borderId="88" xfId="0" applyFont="1" applyFill="1" applyBorder="1" applyAlignment="1">
      <alignment horizontal="center" vertical="top"/>
    </xf>
    <xf numFmtId="3" fontId="26" fillId="34" borderId="88" xfId="0" applyNumberFormat="1" applyFont="1" applyFill="1" applyBorder="1" applyAlignment="1">
      <alignment vertical="top"/>
    </xf>
    <xf numFmtId="3" fontId="25" fillId="34" borderId="88" xfId="0" applyNumberFormat="1" applyFont="1" applyFill="1" applyBorder="1" applyAlignment="1">
      <alignment vertical="top" wrapText="1"/>
    </xf>
    <xf numFmtId="0" fontId="59" fillId="34" borderId="36" xfId="0" applyFont="1" applyFill="1" applyBorder="1" applyAlignment="1">
      <alignment vertical="top" wrapText="1"/>
    </xf>
    <xf numFmtId="3" fontId="59" fillId="34" borderId="43" xfId="0" applyNumberFormat="1" applyFont="1" applyFill="1" applyBorder="1" applyAlignment="1">
      <alignment vertical="top"/>
    </xf>
    <xf numFmtId="0" fontId="55" fillId="34" borderId="11" xfId="0" applyFont="1" applyFill="1" applyBorder="1" applyAlignment="1">
      <alignment vertical="top" wrapText="1"/>
    </xf>
    <xf numFmtId="164" fontId="58" fillId="34" borderId="43" xfId="2" applyFont="1" applyFill="1" applyBorder="1" applyAlignment="1">
      <alignment vertical="top" wrapText="1"/>
    </xf>
    <xf numFmtId="0" fontId="59" fillId="34" borderId="17" xfId="0" applyFont="1" applyFill="1" applyBorder="1" applyAlignment="1">
      <alignment vertical="top"/>
    </xf>
    <xf numFmtId="3" fontId="60" fillId="34" borderId="17" xfId="1" applyNumberFormat="1" applyFont="1" applyFill="1" applyBorder="1" applyAlignment="1">
      <alignment vertical="top"/>
    </xf>
    <xf numFmtId="0" fontId="40" fillId="0" borderId="97" xfId="0" applyFont="1" applyBorder="1" applyAlignment="1">
      <alignment horizontal="left"/>
    </xf>
    <xf numFmtId="49" fontId="42" fillId="0" borderId="72" xfId="0" applyNumberFormat="1" applyFont="1" applyBorder="1" applyAlignment="1">
      <alignment horizontal="center" vertical="center" wrapText="1"/>
    </xf>
    <xf numFmtId="0" fontId="42" fillId="0" borderId="98" xfId="0" applyFont="1" applyBorder="1" applyAlignment="1">
      <alignment horizontal="center" vertical="center" wrapText="1"/>
    </xf>
    <xf numFmtId="49" fontId="42" fillId="0" borderId="71" xfId="0" applyNumberFormat="1" applyFont="1" applyBorder="1" applyAlignment="1">
      <alignment vertical="center" wrapText="1"/>
    </xf>
    <xf numFmtId="0" fontId="42" fillId="0" borderId="111" xfId="0" applyFont="1" applyBorder="1" applyAlignment="1">
      <alignment vertical="center"/>
    </xf>
    <xf numFmtId="0" fontId="42" fillId="0" borderId="63" xfId="0" applyFont="1" applyBorder="1" applyAlignment="1">
      <alignment horizontal="center" vertical="center" wrapText="1"/>
    </xf>
    <xf numFmtId="0" fontId="42" fillId="0" borderId="75" xfId="0" applyFont="1" applyBorder="1" applyAlignment="1">
      <alignment horizontal="center" vertical="center" wrapText="1"/>
    </xf>
    <xf numFmtId="0" fontId="42" fillId="0" borderId="97"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99" xfId="0" applyFont="1" applyBorder="1" applyAlignment="1">
      <alignment horizontal="center" vertical="center" wrapText="1"/>
    </xf>
    <xf numFmtId="0" fontId="41" fillId="0" borderId="62" xfId="0" quotePrefix="1" applyFont="1" applyBorder="1" applyAlignment="1">
      <alignment horizontal="center"/>
    </xf>
    <xf numFmtId="169" fontId="41" fillId="0" borderId="0" xfId="0" applyNumberFormat="1" applyFont="1"/>
    <xf numFmtId="0" fontId="41" fillId="0" borderId="62" xfId="0" applyFont="1" applyBorder="1" applyAlignment="1">
      <alignment horizontal="center"/>
    </xf>
    <xf numFmtId="0" fontId="41" fillId="0" borderId="59" xfId="0" quotePrefix="1" applyFont="1" applyBorder="1" applyAlignment="1">
      <alignment horizontal="center" vertical="center" wrapText="1"/>
    </xf>
    <xf numFmtId="0" fontId="42" fillId="0" borderId="56" xfId="0" applyFont="1" applyBorder="1" applyAlignment="1">
      <alignment vertical="center" wrapText="1"/>
    </xf>
    <xf numFmtId="0" fontId="41" fillId="0" borderId="62" xfId="0" quotePrefix="1" applyFont="1" applyBorder="1" applyAlignment="1">
      <alignment horizontal="center" vertical="center" wrapText="1"/>
    </xf>
    <xf numFmtId="169" fontId="42" fillId="0" borderId="0" xfId="0" applyNumberFormat="1" applyFont="1"/>
    <xf numFmtId="0" fontId="42" fillId="0" borderId="73" xfId="0" applyFont="1" applyBorder="1" applyAlignment="1">
      <alignment vertical="center" wrapText="1"/>
    </xf>
    <xf numFmtId="0" fontId="41" fillId="0" borderId="76" xfId="0" quotePrefix="1" applyFont="1" applyBorder="1" applyAlignment="1">
      <alignment horizontal="center" vertical="center" wrapText="1"/>
    </xf>
    <xf numFmtId="0" fontId="42" fillId="0" borderId="0" xfId="0" applyFont="1" applyAlignment="1">
      <alignment vertical="center" wrapText="1"/>
    </xf>
    <xf numFmtId="0" fontId="41" fillId="0" borderId="0" xfId="0" quotePrefix="1" applyFont="1" applyAlignment="1">
      <alignment horizontal="center" vertical="center" wrapText="1"/>
    </xf>
    <xf numFmtId="0" fontId="45" fillId="0" borderId="0" xfId="0" applyFont="1" applyAlignment="1">
      <alignment vertical="center" wrapText="1"/>
    </xf>
    <xf numFmtId="0" fontId="46" fillId="0" borderId="0" xfId="0" applyFont="1" applyAlignment="1" applyProtection="1">
      <alignment horizontal="center" vertical="center" wrapText="1"/>
      <protection locked="0"/>
    </xf>
    <xf numFmtId="170" fontId="42" fillId="0" borderId="0" xfId="0" applyNumberFormat="1" applyFont="1" applyProtection="1">
      <protection locked="0"/>
    </xf>
    <xf numFmtId="0" fontId="43" fillId="0" borderId="0" xfId="0" applyFont="1"/>
    <xf numFmtId="0" fontId="43" fillId="0" borderId="0" xfId="0" applyFont="1" applyAlignment="1">
      <alignment horizontal="center"/>
    </xf>
    <xf numFmtId="49" fontId="42" fillId="0" borderId="69" xfId="0" applyNumberFormat="1" applyFont="1" applyBorder="1" applyAlignment="1">
      <alignment vertical="center"/>
    </xf>
    <xf numFmtId="0" fontId="44" fillId="0" borderId="62" xfId="0" applyFont="1" applyBorder="1" applyAlignment="1">
      <alignment horizontal="center"/>
    </xf>
    <xf numFmtId="0" fontId="47" fillId="0" borderId="56" xfId="0" applyFont="1" applyBorder="1" applyAlignment="1">
      <alignment horizontal="left" indent="1"/>
    </xf>
    <xf numFmtId="169" fontId="42" fillId="40" borderId="56" xfId="0" applyNumberFormat="1" applyFont="1" applyFill="1" applyBorder="1" applyProtection="1">
      <protection locked="0"/>
    </xf>
    <xf numFmtId="0" fontId="42" fillId="0" borderId="62" xfId="0" applyFont="1" applyBorder="1" applyAlignment="1">
      <alignment horizontal="center"/>
    </xf>
    <xf numFmtId="0" fontId="42" fillId="0" borderId="85" xfId="0" applyFont="1" applyBorder="1"/>
    <xf numFmtId="0" fontId="42" fillId="0" borderId="59" xfId="0" applyFont="1" applyBorder="1" applyAlignment="1">
      <alignment horizontal="center"/>
    </xf>
    <xf numFmtId="0" fontId="41" fillId="0" borderId="56" xfId="0" applyFont="1" applyBorder="1" applyAlignment="1">
      <alignment horizontal="left" vertical="top" wrapText="1" indent="1"/>
    </xf>
    <xf numFmtId="0" fontId="41" fillId="0" borderId="62" xfId="0" applyFont="1" applyBorder="1" applyAlignment="1">
      <alignment horizontal="center" vertical="top" wrapText="1"/>
    </xf>
    <xf numFmtId="0" fontId="42" fillId="0" borderId="76" xfId="0" quotePrefix="1" applyFont="1" applyBorder="1" applyAlignment="1">
      <alignment horizontal="center" vertical="center" wrapText="1"/>
    </xf>
    <xf numFmtId="0" fontId="46" fillId="0" borderId="0" xfId="0" applyFont="1" applyAlignment="1">
      <alignment horizontal="center" vertical="center" wrapText="1"/>
    </xf>
    <xf numFmtId="170" fontId="42" fillId="0" borderId="0" xfId="0" applyNumberFormat="1" applyFont="1"/>
    <xf numFmtId="0" fontId="42" fillId="0" borderId="54" xfId="0" applyFont="1" applyFill="1" applyBorder="1" applyAlignment="1">
      <alignment horizontal="center" vertical="center"/>
    </xf>
    <xf numFmtId="0" fontId="42" fillId="0" borderId="55" xfId="0" applyFont="1" applyFill="1" applyBorder="1" applyAlignment="1">
      <alignment horizontal="center" vertical="center"/>
    </xf>
    <xf numFmtId="0" fontId="42" fillId="0" borderId="54" xfId="0" applyFont="1" applyFill="1" applyBorder="1" applyAlignment="1">
      <alignment horizontal="center" vertical="center" wrapText="1"/>
    </xf>
    <xf numFmtId="0" fontId="42" fillId="0" borderId="55" xfId="0" applyFont="1" applyFill="1" applyBorder="1" applyAlignment="1">
      <alignment horizontal="center" vertical="center" wrapText="1"/>
    </xf>
    <xf numFmtId="0" fontId="42" fillId="0" borderId="98" xfId="0" applyFont="1" applyFill="1" applyBorder="1" applyAlignment="1">
      <alignment horizontal="center" vertical="center" wrapText="1"/>
    </xf>
    <xf numFmtId="0" fontId="43" fillId="0" borderId="0" xfId="0" quotePrefix="1" applyFont="1" applyBorder="1" applyAlignment="1" applyProtection="1">
      <alignment horizontal="left" wrapText="1"/>
    </xf>
    <xf numFmtId="0" fontId="43" fillId="0" borderId="0" xfId="0" applyFont="1" applyBorder="1" applyAlignment="1" applyProtection="1">
      <alignment horizontal="left" wrapText="1"/>
    </xf>
    <xf numFmtId="0" fontId="43" fillId="0" borderId="0" xfId="0" applyFont="1" applyFill="1" applyBorder="1" applyAlignment="1" applyProtection="1">
      <alignment horizontal="left"/>
    </xf>
    <xf numFmtId="0" fontId="42" fillId="0" borderId="72" xfId="0" applyFont="1" applyBorder="1" applyAlignment="1">
      <alignment horizontal="center" vertical="center"/>
    </xf>
    <xf numFmtId="0" fontId="42" fillId="0" borderId="68" xfId="0" applyFont="1" applyBorder="1" applyAlignment="1">
      <alignment vertical="center"/>
    </xf>
    <xf numFmtId="0" fontId="42" fillId="0" borderId="77" xfId="0" applyFont="1" applyBorder="1" applyAlignment="1">
      <alignment horizontal="center" vertical="center" wrapText="1"/>
    </xf>
    <xf numFmtId="0" fontId="42" fillId="0" borderId="63" xfId="0" applyFont="1" applyBorder="1" applyAlignment="1">
      <alignment horizontal="left" vertical="center"/>
    </xf>
    <xf numFmtId="0" fontId="42" fillId="0" borderId="64" xfId="0" applyFont="1" applyBorder="1" applyAlignment="1">
      <alignment vertical="center"/>
    </xf>
    <xf numFmtId="0" fontId="42" fillId="0" borderId="61" xfId="0" applyFont="1" applyBorder="1" applyAlignment="1" applyProtection="1">
      <alignment horizontal="center"/>
      <protection locked="0"/>
    </xf>
    <xf numFmtId="169" fontId="42" fillId="0" borderId="0" xfId="0" applyNumberFormat="1" applyFont="1" applyAlignment="1">
      <alignment horizontal="right"/>
    </xf>
    <xf numFmtId="0" fontId="41" fillId="0" borderId="61" xfId="0" applyFont="1" applyBorder="1" applyAlignment="1" applyProtection="1">
      <alignment horizontal="center"/>
      <protection locked="0"/>
    </xf>
    <xf numFmtId="169" fontId="41" fillId="40" borderId="0" xfId="0" applyNumberFormat="1" applyFont="1" applyFill="1" applyAlignment="1" applyProtection="1">
      <alignment horizontal="right"/>
      <protection locked="0"/>
    </xf>
    <xf numFmtId="0" fontId="42" fillId="0" borderId="67" xfId="0" applyFont="1" applyBorder="1" applyAlignment="1">
      <alignment horizontal="left" indent="1"/>
    </xf>
    <xf numFmtId="169" fontId="42" fillId="0" borderId="58" xfId="0" applyNumberFormat="1" applyFont="1" applyBorder="1" applyAlignment="1">
      <alignment horizontal="right"/>
    </xf>
    <xf numFmtId="169" fontId="42" fillId="0" borderId="101" xfId="0" applyNumberFormat="1" applyFont="1" applyBorder="1" applyAlignment="1">
      <alignment horizontal="right"/>
    </xf>
    <xf numFmtId="169" fontId="42" fillId="0" borderId="85" xfId="0" applyNumberFormat="1" applyFont="1" applyBorder="1" applyAlignment="1">
      <alignment horizontal="right"/>
    </xf>
    <xf numFmtId="169" fontId="42" fillId="0" borderId="106" xfId="0" applyNumberFormat="1" applyFont="1" applyBorder="1" applyAlignment="1">
      <alignment horizontal="right"/>
    </xf>
    <xf numFmtId="169" fontId="42" fillId="0" borderId="70" xfId="0" applyNumberFormat="1" applyFont="1" applyBorder="1" applyAlignment="1">
      <alignment horizontal="right"/>
    </xf>
    <xf numFmtId="0" fontId="41" fillId="0" borderId="63" xfId="0" applyFont="1" applyBorder="1"/>
    <xf numFmtId="0" fontId="41" fillId="0" borderId="64" xfId="0" applyFont="1" applyBorder="1" applyAlignment="1">
      <alignment horizontal="center"/>
    </xf>
    <xf numFmtId="169" fontId="41" fillId="0" borderId="64" xfId="0" applyNumberFormat="1" applyFont="1" applyBorder="1"/>
    <xf numFmtId="169" fontId="41" fillId="0" borderId="99" xfId="0" applyNumberFormat="1" applyFont="1" applyBorder="1"/>
    <xf numFmtId="169" fontId="41" fillId="0" borderId="63" xfId="0" applyNumberFormat="1" applyFont="1" applyBorder="1"/>
    <xf numFmtId="169" fontId="41" fillId="0" borderId="97" xfId="0" applyNumberFormat="1" applyFont="1" applyBorder="1"/>
    <xf numFmtId="169" fontId="41" fillId="0" borderId="71" xfId="0" applyNumberFormat="1" applyFont="1" applyBorder="1"/>
    <xf numFmtId="0" fontId="44" fillId="0" borderId="52" xfId="0" applyFont="1" applyBorder="1"/>
    <xf numFmtId="169" fontId="41" fillId="0" borderId="68" xfId="0" applyNumberFormat="1" applyFont="1" applyBorder="1"/>
    <xf numFmtId="169" fontId="41" fillId="0" borderId="105" xfId="0" applyNumberFormat="1" applyFont="1" applyBorder="1"/>
    <xf numFmtId="169" fontId="41" fillId="0" borderId="52" xfId="0" applyNumberFormat="1" applyFont="1" applyBorder="1"/>
    <xf numFmtId="169" fontId="41" fillId="0" borderId="92" xfId="0" applyNumberFormat="1" applyFont="1" applyBorder="1"/>
    <xf numFmtId="169" fontId="41" fillId="0" borderId="72" xfId="0" applyNumberFormat="1" applyFont="1" applyBorder="1"/>
    <xf numFmtId="0" fontId="42" fillId="0" borderId="61" xfId="0" applyFont="1" applyBorder="1" applyAlignment="1">
      <alignment horizontal="center"/>
    </xf>
    <xf numFmtId="169" fontId="41" fillId="40" borderId="0" xfId="0" applyNumberFormat="1" applyFont="1" applyFill="1" applyProtection="1">
      <protection locked="0"/>
    </xf>
    <xf numFmtId="169" fontId="41" fillId="41" borderId="0" xfId="0" applyNumberFormat="1" applyFont="1" applyFill="1" applyProtection="1">
      <protection locked="0"/>
    </xf>
    <xf numFmtId="0" fontId="41" fillId="0" borderId="75" xfId="0" applyFont="1" applyBorder="1" applyAlignment="1" applyProtection="1">
      <alignment horizontal="center"/>
      <protection locked="0"/>
    </xf>
    <xf numFmtId="0" fontId="45" fillId="0" borderId="0" xfId="0" applyFont="1"/>
    <xf numFmtId="0" fontId="43" fillId="0" borderId="0" xfId="0" applyFont="1" applyProtection="1">
      <protection locked="0"/>
    </xf>
    <xf numFmtId="0" fontId="43" fillId="0" borderId="0" xfId="0" quotePrefix="1" applyFont="1"/>
    <xf numFmtId="0" fontId="42" fillId="0" borderId="0" xfId="0" applyFont="1" applyProtection="1">
      <protection locked="0"/>
    </xf>
    <xf numFmtId="0" fontId="43" fillId="0" borderId="0" xfId="0" applyFont="1" applyAlignment="1">
      <alignment horizontal="left"/>
    </xf>
    <xf numFmtId="0" fontId="43" fillId="0" borderId="0" xfId="0" applyFont="1" applyAlignment="1" applyProtection="1">
      <alignment horizontal="center"/>
      <protection locked="0"/>
    </xf>
    <xf numFmtId="0" fontId="43" fillId="0" borderId="0" xfId="0" applyFont="1" applyAlignment="1" applyProtection="1">
      <alignment horizontal="right"/>
      <protection locked="0"/>
    </xf>
    <xf numFmtId="171" fontId="41" fillId="0" borderId="0" xfId="49" applyNumberFormat="1" applyFont="1"/>
    <xf numFmtId="0" fontId="41" fillId="0" borderId="64" xfId="0" applyFont="1" applyBorder="1" applyAlignment="1">
      <alignment horizontal="center" vertical="center"/>
    </xf>
    <xf numFmtId="169" fontId="41" fillId="0" borderId="86" xfId="0" applyNumberFormat="1" applyFont="1" applyBorder="1"/>
    <xf numFmtId="0" fontId="41" fillId="43" borderId="56" xfId="0" applyFont="1" applyFill="1" applyBorder="1" applyAlignment="1">
      <alignment horizontal="left" indent="1"/>
    </xf>
    <xf numFmtId="0" fontId="42" fillId="0" borderId="78" xfId="0" applyFont="1" applyBorder="1" applyAlignment="1">
      <alignment horizontal="left" vertical="top" wrapText="1"/>
    </xf>
    <xf numFmtId="169" fontId="41" fillId="40" borderId="0" xfId="49" applyNumberFormat="1" applyFont="1" applyFill="1" applyProtection="1">
      <protection locked="0"/>
    </xf>
    <xf numFmtId="0" fontId="42" fillId="0" borderId="78" xfId="0" applyFont="1" applyBorder="1" applyAlignment="1">
      <alignment vertical="top"/>
    </xf>
    <xf numFmtId="0" fontId="41" fillId="0" borderId="56" xfId="0" applyFont="1" applyBorder="1" applyAlignment="1">
      <alignment horizontal="left" wrapText="1" indent="1"/>
    </xf>
    <xf numFmtId="0" fontId="42" fillId="0" borderId="56" xfId="0" applyFont="1" applyBorder="1" applyAlignment="1">
      <alignment horizontal="left" wrapText="1"/>
    </xf>
    <xf numFmtId="0" fontId="42" fillId="0" borderId="56" xfId="0" applyFont="1" applyBorder="1" applyAlignment="1">
      <alignment wrapText="1"/>
    </xf>
    <xf numFmtId="0" fontId="42" fillId="0" borderId="74" xfId="0" applyFont="1" applyBorder="1"/>
    <xf numFmtId="0" fontId="42" fillId="0" borderId="0" xfId="0" applyFont="1"/>
    <xf numFmtId="0" fontId="42" fillId="0" borderId="98" xfId="0" applyFont="1" applyFill="1" applyBorder="1" applyAlignment="1">
      <alignment horizontal="center" vertical="center"/>
    </xf>
    <xf numFmtId="169" fontId="41" fillId="0" borderId="61" xfId="49" applyNumberFormat="1" applyFont="1" applyBorder="1"/>
    <xf numFmtId="169" fontId="41" fillId="0" borderId="56" xfId="49" applyNumberFormat="1" applyFont="1" applyBorder="1" applyAlignment="1">
      <alignment horizontal="right"/>
    </xf>
    <xf numFmtId="169" fontId="41" fillId="0" borderId="100" xfId="49" applyNumberFormat="1" applyFont="1" applyBorder="1" applyAlignment="1">
      <alignment horizontal="right"/>
    </xf>
    <xf numFmtId="174" fontId="43" fillId="0" borderId="0" xfId="49" applyNumberFormat="1" applyFont="1" applyBorder="1" applyAlignment="1">
      <alignment horizontal="right"/>
    </xf>
    <xf numFmtId="174" fontId="41" fillId="0" borderId="0" xfId="49" applyNumberFormat="1" applyFont="1"/>
    <xf numFmtId="174" fontId="41" fillId="0" borderId="0" xfId="49" applyNumberFormat="1" applyFont="1" applyFill="1"/>
    <xf numFmtId="169" fontId="41" fillId="0" borderId="61" xfId="49" applyNumberFormat="1" applyFont="1" applyFill="1" applyBorder="1" applyProtection="1"/>
    <xf numFmtId="169" fontId="41" fillId="40" borderId="61" xfId="49" applyNumberFormat="1" applyFont="1" applyFill="1" applyBorder="1" applyProtection="1">
      <protection locked="0"/>
    </xf>
    <xf numFmtId="169" fontId="41" fillId="40" borderId="62" xfId="49" applyNumberFormat="1" applyFont="1" applyFill="1" applyBorder="1" applyProtection="1">
      <protection locked="0"/>
    </xf>
    <xf numFmtId="169" fontId="41" fillId="40" borderId="60" xfId="49" applyNumberFormat="1" applyFont="1" applyFill="1" applyBorder="1" applyProtection="1">
      <protection locked="0"/>
    </xf>
    <xf numFmtId="169" fontId="41" fillId="40" borderId="100" xfId="49" applyNumberFormat="1" applyFont="1" applyFill="1" applyBorder="1" applyProtection="1">
      <protection locked="0"/>
    </xf>
    <xf numFmtId="169" fontId="41" fillId="40" borderId="56" xfId="49" applyNumberFormat="1" applyFont="1" applyFill="1" applyBorder="1" applyProtection="1">
      <protection locked="0"/>
    </xf>
    <xf numFmtId="169" fontId="41" fillId="40" borderId="67" xfId="49" applyNumberFormat="1" applyFont="1" applyFill="1" applyBorder="1" applyProtection="1">
      <protection locked="0"/>
    </xf>
    <xf numFmtId="0" fontId="64" fillId="0" borderId="0" xfId="225"/>
    <xf numFmtId="0" fontId="40" fillId="0" borderId="97" xfId="225" applyFont="1" applyFill="1" applyBorder="1" applyAlignment="1">
      <alignment horizontal="left"/>
    </xf>
    <xf numFmtId="169" fontId="41" fillId="0" borderId="61" xfId="225" applyNumberFormat="1" applyFont="1" applyBorder="1"/>
    <xf numFmtId="169" fontId="41" fillId="0" borderId="100" xfId="225" applyNumberFormat="1" applyFont="1" applyBorder="1"/>
    <xf numFmtId="169" fontId="41" fillId="0" borderId="56" xfId="225" applyNumberFormat="1" applyFont="1" applyBorder="1"/>
    <xf numFmtId="169" fontId="41" fillId="0" borderId="67" xfId="225" applyNumberFormat="1" applyFont="1" applyBorder="1"/>
    <xf numFmtId="169" fontId="41" fillId="0" borderId="61" xfId="225" applyNumberFormat="1" applyFont="1" applyFill="1" applyBorder="1"/>
    <xf numFmtId="169" fontId="42" fillId="0" borderId="58" xfId="225" applyNumberFormat="1" applyFont="1" applyBorder="1"/>
    <xf numFmtId="169" fontId="42" fillId="0" borderId="101" xfId="225" applyNumberFormat="1" applyFont="1" applyBorder="1"/>
    <xf numFmtId="169" fontId="42" fillId="0" borderId="85" xfId="225" applyNumberFormat="1" applyFont="1" applyBorder="1"/>
    <xf numFmtId="169" fontId="42" fillId="0" borderId="70" xfId="225" applyNumberFormat="1" applyFont="1" applyBorder="1"/>
    <xf numFmtId="169" fontId="42" fillId="0" borderId="75" xfId="225" applyNumberFormat="1" applyFont="1" applyFill="1" applyBorder="1"/>
    <xf numFmtId="0" fontId="44" fillId="0" borderId="56" xfId="225" applyNumberFormat="1" applyFont="1" applyBorder="1"/>
    <xf numFmtId="0" fontId="41" fillId="0" borderId="56" xfId="225" applyNumberFormat="1" applyFont="1" applyBorder="1" applyAlignment="1">
      <alignment horizontal="left" indent="1"/>
    </xf>
    <xf numFmtId="0" fontId="41" fillId="0" borderId="56" xfId="225" applyNumberFormat="1" applyFont="1" applyFill="1" applyBorder="1" applyAlignment="1">
      <alignment horizontal="left" indent="1"/>
    </xf>
    <xf numFmtId="169" fontId="41" fillId="0" borderId="100" xfId="225" applyNumberFormat="1" applyFont="1" applyFill="1" applyBorder="1"/>
    <xf numFmtId="0" fontId="42" fillId="0" borderId="56" xfId="225" applyNumberFormat="1" applyFont="1" applyBorder="1"/>
    <xf numFmtId="0" fontId="41" fillId="0" borderId="56" xfId="225" applyNumberFormat="1" applyFont="1" applyBorder="1"/>
    <xf numFmtId="0" fontId="42" fillId="0" borderId="63" xfId="225" applyFont="1" applyFill="1" applyBorder="1" applyAlignment="1">
      <alignment horizontal="center" vertical="center" wrapText="1"/>
    </xf>
    <xf numFmtId="169" fontId="42" fillId="0" borderId="68" xfId="225" applyNumberFormat="1" applyFont="1" applyBorder="1" applyAlignment="1">
      <alignment horizontal="center"/>
    </xf>
    <xf numFmtId="169" fontId="42" fillId="0" borderId="52" xfId="225" applyNumberFormat="1" applyFont="1" applyBorder="1" applyAlignment="1">
      <alignment horizontal="center"/>
    </xf>
    <xf numFmtId="169" fontId="42" fillId="0" borderId="105" xfId="225" applyNumberFormat="1" applyFont="1" applyBorder="1" applyAlignment="1">
      <alignment horizontal="center"/>
    </xf>
    <xf numFmtId="169" fontId="42" fillId="0" borderId="72" xfId="225" applyNumberFormat="1" applyFont="1" applyBorder="1" applyAlignment="1">
      <alignment horizontal="center"/>
    </xf>
    <xf numFmtId="169" fontId="42" fillId="0" borderId="102" xfId="225" applyNumberFormat="1" applyFont="1" applyFill="1" applyBorder="1"/>
    <xf numFmtId="169" fontId="42" fillId="0" borderId="73" xfId="225" applyNumberFormat="1" applyFont="1" applyFill="1" applyBorder="1"/>
    <xf numFmtId="0" fontId="42" fillId="0" borderId="64" xfId="225" applyFont="1" applyFill="1" applyBorder="1" applyAlignment="1">
      <alignment horizontal="center" vertical="center" wrapText="1"/>
    </xf>
    <xf numFmtId="0" fontId="42" fillId="0" borderId="99" xfId="225" applyFont="1" applyFill="1" applyBorder="1" applyAlignment="1">
      <alignment horizontal="center" vertical="center" wrapText="1"/>
    </xf>
    <xf numFmtId="0" fontId="43" fillId="0" borderId="0" xfId="225" applyFont="1" applyAlignment="1">
      <alignment horizontal="right"/>
    </xf>
    <xf numFmtId="0" fontId="41" fillId="0" borderId="56" xfId="225" applyNumberFormat="1" applyFont="1" applyBorder="1" applyAlignment="1">
      <alignment horizontal="left" vertical="top" wrapText="1" indent="1"/>
    </xf>
    <xf numFmtId="0" fontId="41" fillId="0" borderId="0" xfId="225" applyFont="1" applyProtection="1">
      <protection locked="0"/>
    </xf>
    <xf numFmtId="169" fontId="41" fillId="0" borderId="62" xfId="225" applyNumberFormat="1" applyFont="1" applyBorder="1"/>
    <xf numFmtId="169" fontId="42" fillId="0" borderId="76" xfId="225" applyNumberFormat="1" applyFont="1" applyFill="1" applyBorder="1"/>
    <xf numFmtId="0" fontId="42" fillId="0" borderId="73" xfId="225" applyNumberFormat="1" applyFont="1" applyBorder="1" applyAlignment="1">
      <alignment vertical="center" wrapText="1"/>
    </xf>
    <xf numFmtId="0" fontId="44" fillId="0" borderId="52" xfId="225" applyNumberFormat="1" applyFont="1" applyBorder="1"/>
    <xf numFmtId="0" fontId="44" fillId="0" borderId="69" xfId="225" applyNumberFormat="1" applyFont="1" applyBorder="1" applyAlignment="1">
      <alignment horizontal="center"/>
    </xf>
    <xf numFmtId="169" fontId="42" fillId="0" borderId="69" xfId="225" applyNumberFormat="1" applyFont="1" applyBorder="1" applyAlignment="1">
      <alignment horizontal="center"/>
    </xf>
    <xf numFmtId="0" fontId="41" fillId="0" borderId="62" xfId="225" applyNumberFormat="1" applyFont="1" applyBorder="1" applyAlignment="1">
      <alignment horizontal="center"/>
    </xf>
    <xf numFmtId="0" fontId="42" fillId="0" borderId="62" xfId="225" applyNumberFormat="1" applyFont="1" applyBorder="1" applyAlignment="1">
      <alignment horizontal="center"/>
    </xf>
    <xf numFmtId="169" fontId="42" fillId="0" borderId="59" xfId="225" applyNumberFormat="1" applyFont="1" applyBorder="1"/>
    <xf numFmtId="0" fontId="44" fillId="0" borderId="62" xfId="225" applyNumberFormat="1" applyFont="1" applyBorder="1" applyAlignment="1">
      <alignment horizontal="center"/>
    </xf>
    <xf numFmtId="0" fontId="42" fillId="0" borderId="85" xfId="225" applyNumberFormat="1" applyFont="1" applyBorder="1"/>
    <xf numFmtId="0" fontId="42" fillId="0" borderId="59" xfId="225" applyNumberFormat="1" applyFont="1" applyBorder="1" applyAlignment="1">
      <alignment horizontal="center"/>
    </xf>
    <xf numFmtId="0" fontId="42" fillId="0" borderId="85" xfId="225" applyNumberFormat="1" applyFont="1" applyBorder="1" applyAlignment="1">
      <alignment vertical="center" wrapText="1"/>
    </xf>
    <xf numFmtId="0" fontId="42" fillId="0" borderId="59" xfId="225" applyNumberFormat="1" applyFont="1" applyBorder="1" applyAlignment="1">
      <alignment horizontal="center" vertical="center" wrapText="1"/>
    </xf>
    <xf numFmtId="169" fontId="42" fillId="0" borderId="85" xfId="225" applyNumberFormat="1" applyFont="1" applyBorder="1" applyAlignment="1">
      <alignment vertical="center"/>
    </xf>
    <xf numFmtId="169" fontId="42" fillId="0" borderId="58" xfId="225" applyNumberFormat="1" applyFont="1" applyBorder="1" applyAlignment="1">
      <alignment vertical="center"/>
    </xf>
    <xf numFmtId="169" fontId="42" fillId="0" borderId="59" xfId="225" applyNumberFormat="1" applyFont="1" applyBorder="1" applyAlignment="1">
      <alignment vertical="center"/>
    </xf>
    <xf numFmtId="169" fontId="42" fillId="0" borderId="101" xfId="225" applyNumberFormat="1" applyFont="1" applyBorder="1" applyAlignment="1">
      <alignment vertical="center"/>
    </xf>
    <xf numFmtId="0" fontId="41" fillId="0" borderId="62" xfId="225" applyNumberFormat="1" applyFont="1" applyBorder="1" applyAlignment="1">
      <alignment horizontal="center" vertical="top" wrapText="1"/>
    </xf>
    <xf numFmtId="0" fontId="42" fillId="0" borderId="76" xfId="225" quotePrefix="1" applyNumberFormat="1" applyFont="1" applyBorder="1" applyAlignment="1">
      <alignment horizontal="center" vertical="center" wrapText="1"/>
    </xf>
    <xf numFmtId="171" fontId="43" fillId="0" borderId="0" xfId="49" applyNumberFormat="1" applyFont="1"/>
    <xf numFmtId="0" fontId="42" fillId="0" borderId="75" xfId="225" applyFont="1" applyFill="1" applyBorder="1" applyAlignment="1">
      <alignment horizontal="center" vertical="center" wrapText="1"/>
    </xf>
    <xf numFmtId="49" fontId="42" fillId="0" borderId="72" xfId="225" applyNumberFormat="1" applyFont="1" applyFill="1" applyBorder="1" applyAlignment="1">
      <alignment horizontal="center" vertical="center" wrapText="1"/>
    </xf>
    <xf numFmtId="49" fontId="42" fillId="0" borderId="71" xfId="225" applyNumberFormat="1" applyFont="1" applyFill="1" applyBorder="1" applyAlignment="1">
      <alignment vertical="center" wrapText="1"/>
    </xf>
    <xf numFmtId="0" fontId="42" fillId="0" borderId="69" xfId="225" applyFont="1" applyFill="1" applyBorder="1" applyAlignment="1">
      <alignment vertical="center"/>
    </xf>
    <xf numFmtId="0" fontId="42" fillId="0" borderId="111" xfId="225" applyFont="1" applyFill="1" applyBorder="1" applyAlignment="1">
      <alignment vertical="center"/>
    </xf>
    <xf numFmtId="170" fontId="42" fillId="0" borderId="0" xfId="225" applyNumberFormat="1" applyFont="1" applyFill="1" applyBorder="1" applyProtection="1">
      <protection locked="0"/>
    </xf>
    <xf numFmtId="169" fontId="41" fillId="41" borderId="61" xfId="225" applyNumberFormat="1" applyFont="1" applyFill="1" applyBorder="1" applyProtection="1">
      <protection locked="0"/>
    </xf>
    <xf numFmtId="169" fontId="41" fillId="41" borderId="67" xfId="225" applyNumberFormat="1" applyFont="1" applyFill="1" applyBorder="1" applyProtection="1">
      <protection locked="0"/>
    </xf>
    <xf numFmtId="169" fontId="41" fillId="0" borderId="61" xfId="225" applyNumberFormat="1" applyFont="1" applyFill="1" applyBorder="1" applyProtection="1"/>
    <xf numFmtId="169" fontId="41" fillId="0" borderId="67" xfId="225" applyNumberFormat="1" applyFont="1" applyFill="1" applyBorder="1" applyProtection="1"/>
    <xf numFmtId="0" fontId="46" fillId="0" borderId="0" xfId="225" applyFont="1" applyBorder="1" applyAlignment="1" applyProtection="1">
      <alignment vertical="center" wrapText="1"/>
      <protection locked="0"/>
    </xf>
    <xf numFmtId="169" fontId="41" fillId="0" borderId="61" xfId="225" applyNumberFormat="1" applyFont="1" applyBorder="1" applyProtection="1"/>
    <xf numFmtId="169" fontId="41" fillId="0" borderId="100" xfId="225" applyNumberFormat="1" applyFont="1" applyBorder="1" applyProtection="1"/>
    <xf numFmtId="169" fontId="41" fillId="0" borderId="56" xfId="225" applyNumberFormat="1" applyFont="1" applyBorder="1" applyProtection="1"/>
    <xf numFmtId="0" fontId="43" fillId="0" borderId="0" xfId="225" applyNumberFormat="1" applyFont="1" applyProtection="1"/>
    <xf numFmtId="0" fontId="45" fillId="0" borderId="0" xfId="225" applyNumberFormat="1" applyFont="1" applyBorder="1" applyAlignment="1" applyProtection="1">
      <alignment vertical="center" wrapText="1"/>
    </xf>
    <xf numFmtId="169" fontId="41" fillId="0" borderId="62" xfId="225" applyNumberFormat="1" applyFont="1" applyBorder="1" applyProtection="1"/>
    <xf numFmtId="0" fontId="42" fillId="0" borderId="74" xfId="225" applyFont="1" applyFill="1" applyBorder="1" applyAlignment="1">
      <alignment horizontal="center" vertical="center" wrapText="1"/>
    </xf>
    <xf numFmtId="169" fontId="41" fillId="40" borderId="61" xfId="225" applyNumberFormat="1" applyFont="1" applyFill="1" applyBorder="1" applyProtection="1">
      <protection locked="0"/>
    </xf>
    <xf numFmtId="169" fontId="41" fillId="40" borderId="67" xfId="225" applyNumberFormat="1" applyFont="1" applyFill="1" applyBorder="1" applyProtection="1">
      <protection locked="0"/>
    </xf>
    <xf numFmtId="0" fontId="41" fillId="0" borderId="56" xfId="225" applyNumberFormat="1" applyFont="1" applyFill="1" applyBorder="1" applyAlignment="1">
      <alignment horizontal="left" wrapText="1" indent="1"/>
    </xf>
    <xf numFmtId="169" fontId="42" fillId="0" borderId="70" xfId="225" applyNumberFormat="1" applyFont="1" applyBorder="1" applyAlignment="1">
      <alignment vertical="center"/>
    </xf>
    <xf numFmtId="169" fontId="41" fillId="41" borderId="86" xfId="225" applyNumberFormat="1" applyFont="1" applyFill="1" applyBorder="1" applyProtection="1">
      <protection locked="0"/>
    </xf>
    <xf numFmtId="0" fontId="25" fillId="34" borderId="121" xfId="0" applyFont="1" applyFill="1" applyBorder="1" applyAlignment="1">
      <alignment horizontal="center" vertical="top"/>
    </xf>
    <xf numFmtId="0" fontId="24" fillId="34" borderId="121" xfId="0" applyFont="1" applyFill="1" applyBorder="1" applyAlignment="1">
      <alignment vertical="top" wrapText="1"/>
    </xf>
    <xf numFmtId="0" fontId="25" fillId="34" borderId="121" xfId="0" applyFont="1" applyFill="1" applyBorder="1" applyAlignment="1">
      <alignment vertical="top" wrapText="1"/>
    </xf>
    <xf numFmtId="0" fontId="26" fillId="34" borderId="121" xfId="0" applyFont="1" applyFill="1" applyBorder="1" applyAlignment="1">
      <alignment vertical="top"/>
    </xf>
    <xf numFmtId="3" fontId="27" fillId="34" borderId="121" xfId="1" applyNumberFormat="1" applyFont="1" applyFill="1" applyBorder="1" applyAlignment="1">
      <alignment vertical="top"/>
    </xf>
    <xf numFmtId="0" fontId="25" fillId="34" borderId="121" xfId="0" applyFont="1" applyFill="1" applyBorder="1" applyAlignment="1">
      <alignment horizontal="center" vertical="top" wrapText="1"/>
    </xf>
    <xf numFmtId="0" fontId="82" fillId="34" borderId="121" xfId="0" applyFont="1" applyFill="1" applyBorder="1" applyAlignment="1">
      <alignment vertical="top" wrapText="1"/>
    </xf>
    <xf numFmtId="0" fontId="24" fillId="34" borderId="122" xfId="0" applyFont="1" applyFill="1" applyBorder="1" applyAlignment="1">
      <alignment vertical="top" wrapText="1"/>
    </xf>
    <xf numFmtId="0" fontId="55" fillId="34" borderId="121" xfId="0" applyFont="1" applyFill="1" applyBorder="1" applyAlignment="1">
      <alignment vertical="top"/>
    </xf>
    <xf numFmtId="0" fontId="33" fillId="0" borderId="13" xfId="0" applyFont="1" applyBorder="1" applyAlignment="1">
      <alignment wrapText="1"/>
    </xf>
    <xf numFmtId="0" fontId="25" fillId="0" borderId="121" xfId="0" applyFont="1" applyBorder="1" applyAlignment="1">
      <alignment vertical="top" wrapText="1"/>
    </xf>
    <xf numFmtId="0" fontId="20" fillId="34" borderId="88" xfId="0" applyFont="1" applyFill="1" applyBorder="1" applyAlignment="1">
      <alignment horizontal="left" vertical="top" wrapText="1"/>
    </xf>
    <xf numFmtId="0" fontId="25" fillId="34" borderId="121" xfId="0" applyFont="1" applyFill="1" applyBorder="1" applyAlignment="1">
      <alignment horizontal="left" vertical="top" wrapText="1"/>
    </xf>
    <xf numFmtId="0" fontId="23" fillId="34" borderId="122" xfId="0" applyFont="1" applyFill="1" applyBorder="1" applyAlignment="1">
      <alignment vertical="top" wrapText="1"/>
    </xf>
    <xf numFmtId="0" fontId="20" fillId="34" borderId="121" xfId="0" applyFont="1" applyFill="1" applyBorder="1" applyAlignment="1">
      <alignment vertical="top" wrapText="1"/>
    </xf>
    <xf numFmtId="43" fontId="26" fillId="34" borderId="121" xfId="0" applyNumberFormat="1" applyFont="1" applyFill="1" applyBorder="1" applyAlignment="1">
      <alignment vertical="top"/>
    </xf>
    <xf numFmtId="175" fontId="26" fillId="34" borderId="121" xfId="0" applyNumberFormat="1" applyFont="1" applyFill="1" applyBorder="1" applyAlignment="1">
      <alignment vertical="top"/>
    </xf>
    <xf numFmtId="43" fontId="27" fillId="34" borderId="121" xfId="1" applyNumberFormat="1" applyFont="1" applyFill="1" applyBorder="1" applyAlignment="1">
      <alignment vertical="top"/>
    </xf>
    <xf numFmtId="0" fontId="37" fillId="39" borderId="47" xfId="0" applyFont="1" applyFill="1" applyBorder="1" applyAlignment="1">
      <alignment horizontal="left" vertical="top"/>
    </xf>
    <xf numFmtId="0" fontId="37" fillId="39" borderId="48" xfId="0" applyFont="1" applyFill="1" applyBorder="1" applyAlignment="1">
      <alignment horizontal="left" vertical="top" wrapText="1"/>
    </xf>
    <xf numFmtId="0" fontId="39" fillId="39" borderId="47" xfId="0" applyFont="1" applyFill="1" applyBorder="1" applyAlignment="1">
      <alignment horizontal="left" vertical="top" wrapText="1"/>
    </xf>
    <xf numFmtId="0" fontId="37" fillId="39" borderId="47" xfId="0" applyFont="1" applyFill="1" applyBorder="1" applyAlignment="1">
      <alignment horizontal="left" vertical="top" wrapText="1"/>
    </xf>
    <xf numFmtId="0" fontId="37" fillId="39" borderId="47" xfId="0" applyFont="1" applyFill="1" applyBorder="1" applyAlignment="1">
      <alignment horizontal="left"/>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37" fillId="40" borderId="47" xfId="0" applyFont="1" applyFill="1" applyBorder="1" applyAlignment="1">
      <alignment horizontal="left" vertical="top" wrapText="1"/>
    </xf>
    <xf numFmtId="0" fontId="42" fillId="0" borderId="54" xfId="0" applyFont="1" applyBorder="1" applyAlignment="1">
      <alignment horizontal="center" vertical="center"/>
    </xf>
    <xf numFmtId="0" fontId="42" fillId="0" borderId="55" xfId="0" applyFont="1" applyBorder="1" applyAlignment="1">
      <alignment horizontal="center" vertical="center"/>
    </xf>
    <xf numFmtId="0" fontId="42" fillId="0" borderId="54"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98" xfId="0" applyFont="1" applyBorder="1" applyAlignment="1">
      <alignment horizontal="center" vertical="center" wrapText="1"/>
    </xf>
    <xf numFmtId="0" fontId="42" fillId="42" borderId="82" xfId="0" applyFont="1" applyFill="1" applyBorder="1" applyAlignment="1">
      <alignment horizontal="center" vertical="center" wrapText="1"/>
    </xf>
    <xf numFmtId="0" fontId="20" fillId="0" borderId="103" xfId="0" applyFont="1" applyBorder="1"/>
    <xf numFmtId="0" fontId="20" fillId="0" borderId="104" xfId="0" applyFont="1" applyBorder="1"/>
    <xf numFmtId="0" fontId="42" fillId="42" borderId="103" xfId="0" applyFont="1" applyFill="1" applyBorder="1" applyAlignment="1">
      <alignment horizontal="center" vertical="center" wrapText="1"/>
    </xf>
    <xf numFmtId="0" fontId="42" fillId="42" borderId="104" xfId="0" applyFont="1" applyFill="1" applyBorder="1" applyAlignment="1">
      <alignment horizontal="center" vertical="center" wrapText="1"/>
    </xf>
    <xf numFmtId="0" fontId="42" fillId="0" borderId="54" xfId="225" applyFont="1" applyFill="1" applyBorder="1" applyAlignment="1">
      <alignment horizontal="center" vertical="center"/>
    </xf>
    <xf numFmtId="0" fontId="42" fillId="0" borderId="55" xfId="225" applyFont="1" applyFill="1" applyBorder="1" applyAlignment="1">
      <alignment horizontal="center" vertical="center"/>
    </xf>
    <xf numFmtId="0" fontId="42" fillId="0" borderId="54" xfId="225" applyFont="1" applyFill="1" applyBorder="1" applyAlignment="1">
      <alignment horizontal="center" vertical="center" wrapText="1"/>
    </xf>
    <xf numFmtId="0" fontId="42" fillId="0" borderId="55" xfId="225" applyFont="1" applyFill="1" applyBorder="1" applyAlignment="1">
      <alignment horizontal="center" vertical="center" wrapText="1"/>
    </xf>
    <xf numFmtId="0" fontId="42" fillId="0" borderId="98" xfId="225" applyFont="1" applyFill="1" applyBorder="1" applyAlignment="1">
      <alignment horizontal="center" vertical="center" wrapText="1"/>
    </xf>
    <xf numFmtId="49" fontId="42" fillId="0" borderId="54" xfId="0" applyNumberFormat="1" applyFont="1" applyBorder="1" applyAlignment="1">
      <alignment horizontal="center" vertical="center"/>
    </xf>
    <xf numFmtId="0" fontId="28" fillId="34" borderId="23" xfId="0" applyFont="1" applyFill="1" applyBorder="1" applyAlignment="1">
      <alignment horizontal="center" vertical="top" wrapText="1"/>
    </xf>
    <xf numFmtId="0" fontId="28" fillId="34" borderId="24" xfId="0" applyFont="1" applyFill="1" applyBorder="1" applyAlignment="1">
      <alignment horizontal="center" vertical="top" wrapText="1"/>
    </xf>
    <xf numFmtId="0" fontId="28" fillId="34" borderId="25" xfId="0" applyFont="1" applyFill="1" applyBorder="1" applyAlignment="1">
      <alignment horizontal="center" vertical="top" wrapText="1"/>
    </xf>
    <xf numFmtId="0" fontId="28" fillId="34" borderId="26" xfId="0" applyFont="1" applyFill="1" applyBorder="1" applyAlignment="1">
      <alignment horizontal="center" vertical="top" wrapText="1"/>
    </xf>
    <xf numFmtId="0" fontId="28" fillId="34" borderId="0" xfId="0" applyFont="1" applyFill="1" applyBorder="1" applyAlignment="1">
      <alignment horizontal="center" vertical="top" wrapText="1"/>
    </xf>
    <xf numFmtId="0" fontId="28" fillId="34" borderId="27" xfId="0" applyFont="1" applyFill="1" applyBorder="1" applyAlignment="1">
      <alignment horizontal="center" vertical="top" wrapText="1"/>
    </xf>
    <xf numFmtId="0" fontId="29" fillId="34" borderId="28" xfId="0" applyFont="1" applyFill="1" applyBorder="1" applyAlignment="1">
      <alignment horizontal="center" vertical="top" wrapText="1"/>
    </xf>
    <xf numFmtId="0" fontId="29" fillId="34" borderId="29" xfId="0" applyFont="1" applyFill="1" applyBorder="1" applyAlignment="1">
      <alignment horizontal="center" vertical="top" wrapText="1"/>
    </xf>
    <xf numFmtId="0" fontId="29" fillId="34" borderId="30" xfId="0" applyFont="1" applyFill="1" applyBorder="1" applyAlignment="1">
      <alignment horizontal="center" vertical="top" wrapText="1"/>
    </xf>
    <xf numFmtId="0" fontId="50" fillId="34" borderId="17" xfId="0" applyFont="1" applyFill="1" applyBorder="1" applyAlignment="1">
      <alignment horizontal="center" vertical="top" wrapText="1"/>
    </xf>
    <xf numFmtId="0" fontId="50" fillId="34" borderId="43" xfId="0" applyFont="1" applyFill="1" applyBorder="1" applyAlignment="1">
      <alignment horizontal="center" vertical="top" wrapText="1"/>
    </xf>
    <xf numFmtId="0" fontId="62" fillId="34" borderId="23" xfId="0" applyFont="1" applyFill="1" applyBorder="1" applyAlignment="1">
      <alignment horizontal="center" vertical="top" wrapText="1"/>
    </xf>
    <xf numFmtId="0" fontId="62" fillId="34" borderId="24" xfId="0" applyFont="1" applyFill="1" applyBorder="1" applyAlignment="1">
      <alignment horizontal="center" vertical="top" wrapText="1"/>
    </xf>
    <xf numFmtId="0" fontId="62" fillId="34" borderId="25" xfId="0" applyFont="1" applyFill="1" applyBorder="1" applyAlignment="1">
      <alignment horizontal="center" vertical="top" wrapText="1"/>
    </xf>
    <xf numFmtId="0" fontId="62" fillId="34" borderId="2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27" xfId="0" applyFont="1" applyFill="1" applyBorder="1" applyAlignment="1">
      <alignment horizontal="center" vertical="top" wrapText="1"/>
    </xf>
    <xf numFmtId="0" fontId="61" fillId="34" borderId="28" xfId="0" applyFont="1" applyFill="1" applyBorder="1" applyAlignment="1">
      <alignment horizontal="center" vertical="top" wrapText="1"/>
    </xf>
    <xf numFmtId="0" fontId="61" fillId="34" borderId="29" xfId="0" applyFont="1" applyFill="1" applyBorder="1" applyAlignment="1">
      <alignment horizontal="center" vertical="top" wrapText="1"/>
    </xf>
    <xf numFmtId="0" fontId="61" fillId="34" borderId="30" xfId="0" applyFont="1" applyFill="1" applyBorder="1" applyAlignment="1">
      <alignment horizontal="center" vertical="top" wrapText="1"/>
    </xf>
    <xf numFmtId="0" fontId="56" fillId="34" borderId="31" xfId="0" applyFont="1" applyFill="1" applyBorder="1" applyAlignment="1">
      <alignment horizontal="center" vertical="top" wrapText="1"/>
    </xf>
    <xf numFmtId="0" fontId="56" fillId="34" borderId="34" xfId="0" applyFont="1" applyFill="1" applyBorder="1" applyAlignment="1">
      <alignment horizontal="center" vertical="top" wrapText="1"/>
    </xf>
    <xf numFmtId="0" fontId="26" fillId="34" borderId="88" xfId="0" applyFont="1" applyFill="1" applyBorder="1" applyAlignment="1">
      <alignment horizontal="center" vertical="top"/>
    </xf>
    <xf numFmtId="0" fontId="26" fillId="34" borderId="90" xfId="0" applyFont="1" applyFill="1" applyBorder="1" applyAlignment="1">
      <alignment horizontal="center" vertical="top"/>
    </xf>
    <xf numFmtId="0" fontId="26" fillId="34" borderId="91" xfId="0" applyFont="1" applyFill="1" applyBorder="1" applyAlignment="1">
      <alignment horizontal="center" vertical="top"/>
    </xf>
    <xf numFmtId="0" fontId="59" fillId="34" borderId="21" xfId="0" applyFont="1" applyFill="1" applyBorder="1" applyAlignment="1">
      <alignment horizontal="left" vertical="top" wrapText="1"/>
    </xf>
    <xf numFmtId="0" fontId="59" fillId="34" borderId="18" xfId="0" applyFont="1" applyFill="1" applyBorder="1" applyAlignment="1">
      <alignment horizontal="left" vertical="top" wrapText="1"/>
    </xf>
    <xf numFmtId="0" fontId="59" fillId="34" borderId="19" xfId="0" applyFont="1" applyFill="1" applyBorder="1" applyAlignment="1">
      <alignment horizontal="left" vertical="top" wrapText="1"/>
    </xf>
    <xf numFmtId="0" fontId="59" fillId="34" borderId="15" xfId="0" applyFont="1" applyFill="1" applyBorder="1" applyAlignment="1">
      <alignment horizontal="left" vertical="top" wrapText="1"/>
    </xf>
    <xf numFmtId="0" fontId="59" fillId="34" borderId="16" xfId="0" applyFont="1" applyFill="1" applyBorder="1" applyAlignment="1">
      <alignment horizontal="left" vertical="top" wrapText="1"/>
    </xf>
    <xf numFmtId="0" fontId="59" fillId="34" borderId="20" xfId="0" applyFont="1" applyFill="1" applyBorder="1" applyAlignment="1">
      <alignment horizontal="left" vertical="top" wrapText="1"/>
    </xf>
    <xf numFmtId="0" fontId="26" fillId="34" borderId="93" xfId="0" applyFont="1" applyFill="1" applyBorder="1" applyAlignment="1">
      <alignment horizontal="center" vertical="top"/>
    </xf>
    <xf numFmtId="0" fontId="26" fillId="34" borderId="94" xfId="0" applyFont="1" applyFill="1" applyBorder="1" applyAlignment="1">
      <alignment horizontal="center" vertical="top"/>
    </xf>
    <xf numFmtId="0" fontId="26" fillId="34" borderId="95" xfId="0" applyFont="1" applyFill="1" applyBorder="1" applyAlignment="1">
      <alignment horizontal="center" vertical="top"/>
    </xf>
    <xf numFmtId="0" fontId="26" fillId="34" borderId="15" xfId="0" applyFont="1" applyFill="1" applyBorder="1" applyAlignment="1">
      <alignment horizontal="center" vertical="top"/>
    </xf>
    <xf numFmtId="0" fontId="26" fillId="34" borderId="16" xfId="0" applyFont="1" applyFill="1" applyBorder="1" applyAlignment="1">
      <alignment horizontal="center" vertical="top"/>
    </xf>
    <xf numFmtId="0" fontId="26" fillId="34" borderId="20" xfId="0" applyFont="1" applyFill="1" applyBorder="1" applyAlignment="1">
      <alignment horizontal="center" vertical="top"/>
    </xf>
    <xf numFmtId="0" fontId="54" fillId="34" borderId="21" xfId="0" applyFont="1" applyFill="1" applyBorder="1" applyAlignment="1">
      <alignment horizontal="left" vertical="top"/>
    </xf>
    <xf numFmtId="0" fontId="54" fillId="34" borderId="18" xfId="0" applyFont="1" applyFill="1" applyBorder="1" applyAlignment="1">
      <alignment horizontal="left" vertical="top"/>
    </xf>
    <xf numFmtId="0" fontId="54" fillId="34" borderId="19" xfId="0" applyFont="1" applyFill="1" applyBorder="1" applyAlignment="1">
      <alignment horizontal="left" vertical="top"/>
    </xf>
    <xf numFmtId="0" fontId="54" fillId="34" borderId="15" xfId="0" applyFont="1" applyFill="1" applyBorder="1" applyAlignment="1">
      <alignment horizontal="left" vertical="top"/>
    </xf>
    <xf numFmtId="0" fontId="54" fillId="34" borderId="16" xfId="0" applyFont="1" applyFill="1" applyBorder="1" applyAlignment="1">
      <alignment horizontal="left" vertical="top"/>
    </xf>
    <xf numFmtId="0" fontId="54" fillId="34" borderId="20" xfId="0" applyFont="1" applyFill="1" applyBorder="1" applyAlignment="1">
      <alignment horizontal="left" vertical="top"/>
    </xf>
    <xf numFmtId="0" fontId="59" fillId="34" borderId="21" xfId="0" applyFont="1" applyFill="1" applyBorder="1" applyAlignment="1">
      <alignment horizontal="left" vertical="top"/>
    </xf>
    <xf numFmtId="0" fontId="59" fillId="34" borderId="18" xfId="0" applyFont="1" applyFill="1" applyBorder="1" applyAlignment="1">
      <alignment horizontal="left" vertical="top"/>
    </xf>
    <xf numFmtId="0" fontId="59" fillId="34" borderId="19" xfId="0" applyFont="1" applyFill="1" applyBorder="1" applyAlignment="1">
      <alignment horizontal="left" vertical="top"/>
    </xf>
    <xf numFmtId="0" fontId="59" fillId="34" borderId="15" xfId="0" applyFont="1" applyFill="1" applyBorder="1" applyAlignment="1">
      <alignment horizontal="left" vertical="top"/>
    </xf>
    <xf numFmtId="0" fontId="59" fillId="34" borderId="16" xfId="0" applyFont="1" applyFill="1" applyBorder="1" applyAlignment="1">
      <alignment horizontal="left" vertical="top"/>
    </xf>
    <xf numFmtId="0" fontId="59" fillId="34" borderId="20" xfId="0" applyFont="1" applyFill="1" applyBorder="1" applyAlignment="1">
      <alignment horizontal="left" vertical="top"/>
    </xf>
    <xf numFmtId="0" fontId="34" fillId="38" borderId="11" xfId="0" applyFont="1" applyFill="1" applyBorder="1" applyAlignment="1">
      <alignment horizontal="center" vertical="top"/>
    </xf>
    <xf numFmtId="0" fontId="16" fillId="38" borderId="41" xfId="0" applyFont="1" applyFill="1" applyBorder="1" applyAlignment="1">
      <alignment horizontal="center" vertical="top"/>
    </xf>
    <xf numFmtId="0" fontId="35" fillId="38" borderId="42" xfId="0" applyFont="1" applyFill="1" applyBorder="1" applyAlignment="1">
      <alignment horizontal="left" vertical="top"/>
    </xf>
    <xf numFmtId="0" fontId="35" fillId="38" borderId="14" xfId="0" applyFont="1" applyFill="1" applyBorder="1" applyAlignment="1">
      <alignment horizontal="left" vertical="top"/>
    </xf>
    <xf numFmtId="0" fontId="36" fillId="38" borderId="42" xfId="0" applyFont="1" applyFill="1" applyBorder="1" applyAlignment="1">
      <alignment vertical="top" wrapText="1"/>
    </xf>
    <xf numFmtId="0" fontId="0" fillId="38" borderId="14" xfId="0" applyFill="1" applyBorder="1" applyAlignment="1">
      <alignment vertical="top" wrapText="1"/>
    </xf>
    <xf numFmtId="0" fontId="54" fillId="34" borderId="36" xfId="0" applyFont="1" applyFill="1" applyBorder="1" applyAlignment="1">
      <alignment horizontal="center" vertical="top" wrapText="1"/>
    </xf>
    <xf numFmtId="3" fontId="54" fillId="34" borderId="36" xfId="0" applyNumberFormat="1" applyFont="1" applyFill="1" applyBorder="1" applyAlignment="1">
      <alignment horizontal="center" vertical="top" wrapText="1"/>
    </xf>
    <xf numFmtId="0" fontId="54" fillId="34" borderId="36" xfId="0" applyFont="1" applyFill="1" applyBorder="1" applyAlignment="1">
      <alignment horizontal="left" vertical="top" wrapText="1"/>
    </xf>
    <xf numFmtId="0" fontId="57" fillId="34" borderId="88" xfId="0" applyFont="1" applyFill="1" applyBorder="1" applyAlignment="1">
      <alignment horizontal="center" vertical="top"/>
    </xf>
    <xf numFmtId="0" fontId="57" fillId="34" borderId="88" xfId="0" applyFont="1" applyFill="1" applyBorder="1" applyAlignment="1">
      <alignment vertical="top" wrapText="1"/>
    </xf>
    <xf numFmtId="0" fontId="54" fillId="34" borderId="88" xfId="0" applyFont="1" applyFill="1" applyBorder="1" applyAlignment="1">
      <alignment vertical="top"/>
    </xf>
    <xf numFmtId="3" fontId="54" fillId="34" borderId="88" xfId="1" applyNumberFormat="1" applyFont="1" applyFill="1" applyBorder="1" applyAlignment="1">
      <alignment vertical="top"/>
    </xf>
    <xf numFmtId="0" fontId="57" fillId="34" borderId="0" xfId="0" applyFont="1" applyFill="1"/>
  </cellXfs>
  <cellStyles count="298">
    <cellStyle name="20% - Accent1" xfId="21" builtinId="30" customBuiltin="1"/>
    <cellStyle name="20% - Accent1 2" xfId="229" xr:uid="{6057112A-324A-40D1-8A31-D9C28E9FCBE4}"/>
    <cellStyle name="20% - Accent1 3" xfId="230" xr:uid="{1AE5A2EE-FF75-4C9A-898C-052EDB93159B}"/>
    <cellStyle name="20% - Accent1 4" xfId="228" xr:uid="{B4EF07CA-D362-49E8-9BA2-F5D9701A6963}"/>
    <cellStyle name="20% - Accent2" xfId="25" builtinId="34" customBuiltin="1"/>
    <cellStyle name="20% - Accent2 2" xfId="232" xr:uid="{5B4A04C3-2785-444B-BB0C-EF8A2D98BE9B}"/>
    <cellStyle name="20% - Accent2 3" xfId="233" xr:uid="{8DB1C004-6A7C-49FE-84F0-FA98E11F66C5}"/>
    <cellStyle name="20% - Accent2 4" xfId="231" xr:uid="{7C6BF33A-3490-4330-B93D-3418CCC14463}"/>
    <cellStyle name="20% - Accent3" xfId="29" builtinId="38" customBuiltin="1"/>
    <cellStyle name="20% - Accent3 2" xfId="235" xr:uid="{07AD0A3B-849B-44F9-A713-CFD44542A3E7}"/>
    <cellStyle name="20% - Accent3 3" xfId="236" xr:uid="{3CB891DF-4A4C-4655-8602-5A04BC94FD6D}"/>
    <cellStyle name="20% - Accent3 4" xfId="234" xr:uid="{E15F420B-71F7-4A8F-8F9C-8B107D804DE8}"/>
    <cellStyle name="20% - Accent4" xfId="33" builtinId="42" customBuiltin="1"/>
    <cellStyle name="20% - Accent4 2" xfId="238" xr:uid="{28AE412D-298A-45F2-B9D5-E0A51A2581E7}"/>
    <cellStyle name="20% - Accent4 3" xfId="239" xr:uid="{7D2F085A-B2C5-4ADB-91BD-78718644BA52}"/>
    <cellStyle name="20% - Accent4 4" xfId="237" xr:uid="{2D3447DB-E5B9-406B-B742-58D9C8375FBF}"/>
    <cellStyle name="20% - Accent5" xfId="37" builtinId="46" customBuiltin="1"/>
    <cellStyle name="20% - Accent5 2" xfId="241" xr:uid="{A559BAB1-4A2C-46DE-9361-D4158A8D2F49}"/>
    <cellStyle name="20% - Accent5 3" xfId="242" xr:uid="{5E162F8F-2F1B-43BD-A687-E33C8FDCE45D}"/>
    <cellStyle name="20% - Accent5 4" xfId="240" xr:uid="{9F4E8D96-868C-40B0-BFE1-AA5A221B30FF}"/>
    <cellStyle name="20% - Accent6" xfId="41" builtinId="50" customBuiltin="1"/>
    <cellStyle name="20% - Accent6 2" xfId="244" xr:uid="{FA41C558-230B-4506-BA0D-AE7F29D31D82}"/>
    <cellStyle name="20% - Accent6 3" xfId="245" xr:uid="{082423A4-E480-4996-B05C-769213937716}"/>
    <cellStyle name="20% - Accent6 4" xfId="243" xr:uid="{F1C63FE2-D15F-495A-9DEA-3269821E37E5}"/>
    <cellStyle name="40% - Accent1" xfId="22" builtinId="31" customBuiltin="1"/>
    <cellStyle name="40% - Accent1 2" xfId="247" xr:uid="{75C862AF-B985-4596-A3E1-90BBFF8B30DC}"/>
    <cellStyle name="40% - Accent1 3" xfId="248" xr:uid="{3BF598A3-02E0-4BB2-8598-B9FF6E3E4FDE}"/>
    <cellStyle name="40% - Accent1 4" xfId="246" xr:uid="{06245234-DD96-40A8-8E53-1AC1C29F5631}"/>
    <cellStyle name="40% - Accent2" xfId="26" builtinId="35" customBuiltin="1"/>
    <cellStyle name="40% - Accent2 2" xfId="250" xr:uid="{90F52E24-392E-4E0D-B997-15F60354E109}"/>
    <cellStyle name="40% - Accent2 3" xfId="251" xr:uid="{9F368765-3AA5-40CB-A6CA-F2725147EA77}"/>
    <cellStyle name="40% - Accent2 4" xfId="249" xr:uid="{A990D2A8-BB74-4808-AEEC-CB37E8FD08E0}"/>
    <cellStyle name="40% - Accent3" xfId="30" builtinId="39" customBuiltin="1"/>
    <cellStyle name="40% - Accent3 2" xfId="253" xr:uid="{7C6C06D2-0373-4D83-B473-366D621A14F9}"/>
    <cellStyle name="40% - Accent3 3" xfId="254" xr:uid="{AFB8F41C-26A8-4657-B260-3D9DB92BEEF6}"/>
    <cellStyle name="40% - Accent3 4" xfId="252" xr:uid="{1DA69897-1375-42B2-94EC-AFB3A0FC92AB}"/>
    <cellStyle name="40% - Accent4" xfId="34" builtinId="43" customBuiltin="1"/>
    <cellStyle name="40% - Accent4 2" xfId="256" xr:uid="{F1F5ECC2-528D-41D7-AC0A-04D491D4C4C7}"/>
    <cellStyle name="40% - Accent4 3" xfId="257" xr:uid="{D19B08C6-A0A7-4509-982D-D7B6EAB46619}"/>
    <cellStyle name="40% - Accent4 4" xfId="255" xr:uid="{024CE2C7-5458-43B3-B6CB-7796C7DEF14B}"/>
    <cellStyle name="40% - Accent5" xfId="38" builtinId="47" customBuiltin="1"/>
    <cellStyle name="40% - Accent5 2" xfId="259" xr:uid="{9212DCBD-F7C2-4430-9B6A-B2E93E5DA3BD}"/>
    <cellStyle name="40% - Accent5 3" xfId="260" xr:uid="{049C54C0-DC5C-4109-AFA5-98D41FE3B994}"/>
    <cellStyle name="40% - Accent5 4" xfId="258" xr:uid="{149574D1-C7A9-45D6-9EF2-4603F6307E89}"/>
    <cellStyle name="40% - Accent6" xfId="42" builtinId="51" customBuiltin="1"/>
    <cellStyle name="40% - Accent6 2" xfId="262" xr:uid="{055FED2D-DEC8-44FB-B760-4F84AAFFF51E}"/>
    <cellStyle name="40% - Accent6 3" xfId="263" xr:uid="{6850A291-26B4-4EB8-AA96-D7F44371BEDA}"/>
    <cellStyle name="40% - Accent6 4" xfId="261" xr:uid="{84EB8729-B4F6-45DE-B896-BF44924D953E}"/>
    <cellStyle name="60% - Accent1" xfId="23" builtinId="32" customBuiltin="1"/>
    <cellStyle name="60% - Accent1 2" xfId="264" xr:uid="{836571CF-62C7-4D44-B5A5-7F06CAAE836E}"/>
    <cellStyle name="60% - Accent2" xfId="27" builtinId="36" customBuiltin="1"/>
    <cellStyle name="60% - Accent2 2" xfId="265" xr:uid="{858E647E-9371-4B6B-AE8F-286176B15611}"/>
    <cellStyle name="60% - Accent3" xfId="31" builtinId="40" customBuiltin="1"/>
    <cellStyle name="60% - Accent3 2" xfId="266" xr:uid="{F6E786AE-0454-422E-99FF-8B2A658FB020}"/>
    <cellStyle name="60% - Accent4" xfId="35" builtinId="44" customBuiltin="1"/>
    <cellStyle name="60% - Accent4 2" xfId="267" xr:uid="{91FA5AE9-C8B9-47A8-A41A-AA5D29FFAD22}"/>
    <cellStyle name="60% - Accent5" xfId="39" builtinId="48" customBuiltin="1"/>
    <cellStyle name="60% - Accent5 2" xfId="268" xr:uid="{D3DE535B-EB01-4899-A115-3F458B7E708B}"/>
    <cellStyle name="60% - Accent6" xfId="43" builtinId="52" customBuiltin="1"/>
    <cellStyle name="60% - Accent6 2" xfId="269" xr:uid="{AA6DAC41-ECF9-4CCD-A1E4-D07E69BFB165}"/>
    <cellStyle name="Accent1" xfId="20" builtinId="29" customBuiltin="1"/>
    <cellStyle name="Accent1 2" xfId="270" xr:uid="{6ECB57F7-37CB-4647-A087-D483C641D382}"/>
    <cellStyle name="Accent2" xfId="24" builtinId="33" customBuiltin="1"/>
    <cellStyle name="Accent2 2" xfId="271" xr:uid="{D1004D0F-AB01-42A2-B316-B4799EEF8524}"/>
    <cellStyle name="Accent3" xfId="28" builtinId="37" customBuiltin="1"/>
    <cellStyle name="Accent3 2" xfId="44" xr:uid="{00000000-0005-0000-0000-000015000000}"/>
    <cellStyle name="Accent3 2 2" xfId="272" xr:uid="{8D983444-C631-4F4B-830F-B443ABA72585}"/>
    <cellStyle name="Accent3 3" xfId="45" xr:uid="{00000000-0005-0000-0000-000016000000}"/>
    <cellStyle name="Accent4" xfId="32" builtinId="41" customBuiltin="1"/>
    <cellStyle name="Accent4 2" xfId="273" xr:uid="{FF3EBDC0-156E-423D-8B0C-8BD782690647}"/>
    <cellStyle name="Accent5" xfId="36" builtinId="45" customBuiltin="1"/>
    <cellStyle name="Accent5 2" xfId="274" xr:uid="{00623FBD-F7C8-49D5-8884-E7CFB7120146}"/>
    <cellStyle name="Accent6" xfId="40" builtinId="49" customBuiltin="1"/>
    <cellStyle name="Accent6 2" xfId="275" xr:uid="{15DB81A1-E1C1-4D4F-8C06-AE1008D3C2C8}"/>
    <cellStyle name="Bad" xfId="9" builtinId="27" customBuiltin="1"/>
    <cellStyle name="Bad 2" xfId="276" xr:uid="{36967319-8D95-4ABC-AF55-268C36487114}"/>
    <cellStyle name="Calculation" xfId="13" builtinId="22" customBuiltin="1"/>
    <cellStyle name="Calculation 2" xfId="277" xr:uid="{90FB699B-AE80-4847-8EF6-F903BD1A963B}"/>
    <cellStyle name="Check Cell" xfId="15" builtinId="23" customBuiltin="1"/>
    <cellStyle name="Check Cell 2" xfId="278" xr:uid="{9DE0166B-D54F-4917-B6A8-A3041EB89D82}"/>
    <cellStyle name="Comma" xfId="1" builtinId="3"/>
    <cellStyle name="Comma 123 3" xfId="46" xr:uid="{00000000-0005-0000-0000-00001E000000}"/>
    <cellStyle name="Comma 2" xfId="47" xr:uid="{00000000-0005-0000-0000-00001F000000}"/>
    <cellStyle name="Comma 2 10" xfId="48" xr:uid="{00000000-0005-0000-0000-000020000000}"/>
    <cellStyle name="Comma 2 11" xfId="49" xr:uid="{00000000-0005-0000-0000-000021000000}"/>
    <cellStyle name="Comma 2 12" xfId="50" xr:uid="{00000000-0005-0000-0000-000022000000}"/>
    <cellStyle name="Comma 2 13" xfId="51" xr:uid="{00000000-0005-0000-0000-000023000000}"/>
    <cellStyle name="Comma 2 14" xfId="52" xr:uid="{00000000-0005-0000-0000-000024000000}"/>
    <cellStyle name="Comma 2 15" xfId="53" xr:uid="{00000000-0005-0000-0000-000025000000}"/>
    <cellStyle name="Comma 2 16" xfId="54" xr:uid="{00000000-0005-0000-0000-000026000000}"/>
    <cellStyle name="Comma 2 17" xfId="55" xr:uid="{00000000-0005-0000-0000-000027000000}"/>
    <cellStyle name="Comma 2 18" xfId="56" xr:uid="{00000000-0005-0000-0000-000028000000}"/>
    <cellStyle name="Comma 2 19" xfId="57" xr:uid="{00000000-0005-0000-0000-000029000000}"/>
    <cellStyle name="Comma 2 2" xfId="58" xr:uid="{00000000-0005-0000-0000-00002A000000}"/>
    <cellStyle name="Comma 2 20" xfId="59" xr:uid="{00000000-0005-0000-0000-00002B000000}"/>
    <cellStyle name="Comma 2 21" xfId="60" xr:uid="{00000000-0005-0000-0000-00002C000000}"/>
    <cellStyle name="Comma 2 22" xfId="61" xr:uid="{00000000-0005-0000-0000-00002D000000}"/>
    <cellStyle name="Comma 2 23" xfId="62" xr:uid="{00000000-0005-0000-0000-00002E000000}"/>
    <cellStyle name="Comma 2 24" xfId="63" xr:uid="{00000000-0005-0000-0000-00002F000000}"/>
    <cellStyle name="Comma 2 25" xfId="64" xr:uid="{00000000-0005-0000-0000-000030000000}"/>
    <cellStyle name="Comma 2 26" xfId="65" xr:uid="{00000000-0005-0000-0000-000031000000}"/>
    <cellStyle name="Comma 2 27" xfId="66" xr:uid="{00000000-0005-0000-0000-000032000000}"/>
    <cellStyle name="Comma 2 28" xfId="67" xr:uid="{00000000-0005-0000-0000-000033000000}"/>
    <cellStyle name="Comma 2 29" xfId="68" xr:uid="{00000000-0005-0000-0000-000034000000}"/>
    <cellStyle name="Comma 2 3" xfId="69" xr:uid="{00000000-0005-0000-0000-000035000000}"/>
    <cellStyle name="Comma 2 30" xfId="70" xr:uid="{00000000-0005-0000-0000-000036000000}"/>
    <cellStyle name="Comma 2 31" xfId="71" xr:uid="{00000000-0005-0000-0000-000037000000}"/>
    <cellStyle name="Comma 2 32" xfId="72" xr:uid="{00000000-0005-0000-0000-000038000000}"/>
    <cellStyle name="Comma 2 33" xfId="73" xr:uid="{00000000-0005-0000-0000-000039000000}"/>
    <cellStyle name="Comma 2 34" xfId="74" xr:uid="{00000000-0005-0000-0000-00003A000000}"/>
    <cellStyle name="Comma 2 35" xfId="75" xr:uid="{00000000-0005-0000-0000-00003B000000}"/>
    <cellStyle name="Comma 2 36" xfId="76" xr:uid="{00000000-0005-0000-0000-00003C000000}"/>
    <cellStyle name="Comma 2 37" xfId="77" xr:uid="{00000000-0005-0000-0000-00003D000000}"/>
    <cellStyle name="Comma 2 38" xfId="78" xr:uid="{00000000-0005-0000-0000-00003E000000}"/>
    <cellStyle name="Comma 2 39" xfId="79" xr:uid="{00000000-0005-0000-0000-00003F000000}"/>
    <cellStyle name="Comma 2 4" xfId="80" xr:uid="{00000000-0005-0000-0000-000040000000}"/>
    <cellStyle name="Comma 2 5" xfId="81" xr:uid="{00000000-0005-0000-0000-000041000000}"/>
    <cellStyle name="Comma 2 6" xfId="82" xr:uid="{00000000-0005-0000-0000-000042000000}"/>
    <cellStyle name="Comma 2 7" xfId="83" xr:uid="{00000000-0005-0000-0000-000043000000}"/>
    <cellStyle name="Comma 2 8" xfId="84" xr:uid="{00000000-0005-0000-0000-000044000000}"/>
    <cellStyle name="Comma 2 9" xfId="85" xr:uid="{00000000-0005-0000-0000-000045000000}"/>
    <cellStyle name="Comma 25" xfId="86" xr:uid="{00000000-0005-0000-0000-000046000000}"/>
    <cellStyle name="Comma 3" xfId="87" xr:uid="{00000000-0005-0000-0000-000047000000}"/>
    <cellStyle name="Comma 3 2" xfId="88" xr:uid="{00000000-0005-0000-0000-000048000000}"/>
    <cellStyle name="Comma 3 3" xfId="279" xr:uid="{46690D02-106B-4F97-81D0-C4E5699E25E3}"/>
    <cellStyle name="Comma 8" xfId="89" xr:uid="{00000000-0005-0000-0000-000049000000}"/>
    <cellStyle name="Currency" xfId="2" builtinId="4"/>
    <cellStyle name="Currency 2" xfId="90" xr:uid="{00000000-0005-0000-0000-00004B000000}"/>
    <cellStyle name="Currency 2 2" xfId="91" xr:uid="{00000000-0005-0000-0000-00004C000000}"/>
    <cellStyle name="Explanatory Text" xfId="18" builtinId="53" customBuiltin="1"/>
    <cellStyle name="Explanatory Text 2" xfId="280" xr:uid="{1EB210BC-B9B0-4FA7-A4AD-43DFCE338C97}"/>
    <cellStyle name="Good" xfId="8" builtinId="26" customBuiltin="1"/>
    <cellStyle name="Good 2" xfId="281" xr:uid="{D0B9BD68-27EB-40FF-AFF8-6FF13EE85718}"/>
    <cellStyle name="Heading 1" xfId="4" builtinId="16" customBuiltin="1"/>
    <cellStyle name="Heading 1 2" xfId="282" xr:uid="{2C16CE4B-9E0D-4B0D-9568-17E36699CD1D}"/>
    <cellStyle name="Heading 2" xfId="5" builtinId="17" customBuiltin="1"/>
    <cellStyle name="Heading 2 2" xfId="283" xr:uid="{5171A3F5-0A90-43C4-BDD2-7AC0F4C379F2}"/>
    <cellStyle name="Heading 3" xfId="6" builtinId="18" customBuiltin="1"/>
    <cellStyle name="Heading 3 2" xfId="284" xr:uid="{FAEC1162-4BE2-4C9B-B972-D8D066B7606A}"/>
    <cellStyle name="Heading 4" xfId="7" builtinId="19" customBuiltin="1"/>
    <cellStyle name="Heading 4 2" xfId="285" xr:uid="{AE800674-9D49-41F2-89CC-8314E6BD7ADB}"/>
    <cellStyle name="Hyperlink 2" xfId="286" xr:uid="{5AF01797-EFED-493D-A431-EAAC71F416DD}"/>
    <cellStyle name="Input" xfId="11" builtinId="20" customBuiltin="1"/>
    <cellStyle name="Input 2" xfId="287" xr:uid="{75E9D597-317C-4FBC-BC5E-4585F7220392}"/>
    <cellStyle name="Linked Cell" xfId="14" builtinId="24" customBuiltin="1"/>
    <cellStyle name="Linked Cell 2" xfId="288" xr:uid="{1AB83107-C570-423A-9AE3-6C271611BE40}"/>
    <cellStyle name="Neutral" xfId="10" builtinId="28" customBuiltin="1"/>
    <cellStyle name="Neutral 2" xfId="289" xr:uid="{98809FF8-56AF-4886-8511-A6B062A4C503}"/>
    <cellStyle name="Normal" xfId="0" builtinId="0"/>
    <cellStyle name="Normal 10" xfId="92" xr:uid="{00000000-0005-0000-0000-000057000000}"/>
    <cellStyle name="Normal 11" xfId="93" xr:uid="{00000000-0005-0000-0000-000058000000}"/>
    <cellStyle name="Normal 12" xfId="94" xr:uid="{00000000-0005-0000-0000-000059000000}"/>
    <cellStyle name="Normal 13" xfId="95" xr:uid="{00000000-0005-0000-0000-00005A000000}"/>
    <cellStyle name="Normal 14" xfId="96" xr:uid="{00000000-0005-0000-0000-00005B000000}"/>
    <cellStyle name="Normal 15" xfId="97" xr:uid="{00000000-0005-0000-0000-00005C000000}"/>
    <cellStyle name="Normal 16" xfId="98" xr:uid="{00000000-0005-0000-0000-00005D000000}"/>
    <cellStyle name="Normal 17" xfId="99" xr:uid="{00000000-0005-0000-0000-00005E000000}"/>
    <cellStyle name="Normal 18" xfId="100" xr:uid="{00000000-0005-0000-0000-00005F000000}"/>
    <cellStyle name="Normal 19" xfId="101" xr:uid="{00000000-0005-0000-0000-000060000000}"/>
    <cellStyle name="Normal 2" xfId="102" xr:uid="{00000000-0005-0000-0000-000061000000}"/>
    <cellStyle name="Normal 2 10" xfId="103" xr:uid="{00000000-0005-0000-0000-000062000000}"/>
    <cellStyle name="Normal 2 11" xfId="104" xr:uid="{00000000-0005-0000-0000-000063000000}"/>
    <cellStyle name="Normal 2 12" xfId="105" xr:uid="{00000000-0005-0000-0000-000064000000}"/>
    <cellStyle name="Normal 2 13" xfId="106" xr:uid="{00000000-0005-0000-0000-000065000000}"/>
    <cellStyle name="Normal 2 14" xfId="107" xr:uid="{00000000-0005-0000-0000-000066000000}"/>
    <cellStyle name="Normal 2 15" xfId="108" xr:uid="{00000000-0005-0000-0000-000067000000}"/>
    <cellStyle name="Normal 2 16" xfId="109" xr:uid="{00000000-0005-0000-0000-000068000000}"/>
    <cellStyle name="Normal 2 17" xfId="110" xr:uid="{00000000-0005-0000-0000-000069000000}"/>
    <cellStyle name="Normal 2 18" xfId="111" xr:uid="{00000000-0005-0000-0000-00006A000000}"/>
    <cellStyle name="Normal 2 19" xfId="112" xr:uid="{00000000-0005-0000-0000-00006B000000}"/>
    <cellStyle name="Normal 2 2" xfId="113" xr:uid="{00000000-0005-0000-0000-00006C000000}"/>
    <cellStyle name="Normal 2 2 2" xfId="227" xr:uid="{A59F1055-70CE-4C16-8465-24ACF6765D53}"/>
    <cellStyle name="Normal 2 20" xfId="114" xr:uid="{00000000-0005-0000-0000-00006D000000}"/>
    <cellStyle name="Normal 2 21" xfId="115" xr:uid="{00000000-0005-0000-0000-00006E000000}"/>
    <cellStyle name="Normal 2 22" xfId="116" xr:uid="{00000000-0005-0000-0000-00006F000000}"/>
    <cellStyle name="Normal 2 23" xfId="117" xr:uid="{00000000-0005-0000-0000-000070000000}"/>
    <cellStyle name="Normal 2 24" xfId="118" xr:uid="{00000000-0005-0000-0000-000071000000}"/>
    <cellStyle name="Normal 2 25" xfId="119" xr:uid="{00000000-0005-0000-0000-000072000000}"/>
    <cellStyle name="Normal 2 26" xfId="120" xr:uid="{00000000-0005-0000-0000-000073000000}"/>
    <cellStyle name="Normal 2 27" xfId="121" xr:uid="{00000000-0005-0000-0000-000074000000}"/>
    <cellStyle name="Normal 2 28" xfId="122" xr:uid="{00000000-0005-0000-0000-000075000000}"/>
    <cellStyle name="Normal 2 29" xfId="123" xr:uid="{00000000-0005-0000-0000-000076000000}"/>
    <cellStyle name="Normal 2 3" xfId="124" xr:uid="{00000000-0005-0000-0000-000077000000}"/>
    <cellStyle name="Normal 2 30" xfId="125" xr:uid="{00000000-0005-0000-0000-000078000000}"/>
    <cellStyle name="Normal 2 4" xfId="126" xr:uid="{00000000-0005-0000-0000-000079000000}"/>
    <cellStyle name="Normal 2 5" xfId="127" xr:uid="{00000000-0005-0000-0000-00007A000000}"/>
    <cellStyle name="Normal 2 6" xfId="128" xr:uid="{00000000-0005-0000-0000-00007B000000}"/>
    <cellStyle name="Normal 2 7" xfId="129" xr:uid="{00000000-0005-0000-0000-00007C000000}"/>
    <cellStyle name="Normal 2 8" xfId="130" xr:uid="{00000000-0005-0000-0000-00007D000000}"/>
    <cellStyle name="Normal 2 9" xfId="131" xr:uid="{00000000-0005-0000-0000-00007E000000}"/>
    <cellStyle name="Normal 20" xfId="132" xr:uid="{00000000-0005-0000-0000-00007F000000}"/>
    <cellStyle name="Normal 21" xfId="133" xr:uid="{00000000-0005-0000-0000-000080000000}"/>
    <cellStyle name="Normal 22" xfId="134" xr:uid="{00000000-0005-0000-0000-000081000000}"/>
    <cellStyle name="Normal 23" xfId="135" xr:uid="{00000000-0005-0000-0000-000082000000}"/>
    <cellStyle name="Normal 24" xfId="136" xr:uid="{00000000-0005-0000-0000-000083000000}"/>
    <cellStyle name="Normal 25" xfId="137" xr:uid="{00000000-0005-0000-0000-000084000000}"/>
    <cellStyle name="Normal 26" xfId="138" xr:uid="{00000000-0005-0000-0000-000085000000}"/>
    <cellStyle name="Normal 27" xfId="139" xr:uid="{00000000-0005-0000-0000-000086000000}"/>
    <cellStyle name="Normal 28" xfId="140" xr:uid="{00000000-0005-0000-0000-000087000000}"/>
    <cellStyle name="Normal 29" xfId="141" xr:uid="{00000000-0005-0000-0000-000088000000}"/>
    <cellStyle name="Normal 3" xfId="142" xr:uid="{00000000-0005-0000-0000-000089000000}"/>
    <cellStyle name="Normal 30" xfId="143" xr:uid="{00000000-0005-0000-0000-00008A000000}"/>
    <cellStyle name="Normal 31" xfId="144" xr:uid="{00000000-0005-0000-0000-00008B000000}"/>
    <cellStyle name="Normal 32" xfId="145" xr:uid="{00000000-0005-0000-0000-00008C000000}"/>
    <cellStyle name="Normal 33" xfId="146" xr:uid="{00000000-0005-0000-0000-00008D000000}"/>
    <cellStyle name="Normal 34" xfId="147" xr:uid="{00000000-0005-0000-0000-00008E000000}"/>
    <cellStyle name="Normal 35" xfId="148" xr:uid="{00000000-0005-0000-0000-00008F000000}"/>
    <cellStyle name="Normal 36" xfId="149" xr:uid="{00000000-0005-0000-0000-000090000000}"/>
    <cellStyle name="Normal 37" xfId="150" xr:uid="{00000000-0005-0000-0000-000091000000}"/>
    <cellStyle name="Normal 38" xfId="151" xr:uid="{00000000-0005-0000-0000-000092000000}"/>
    <cellStyle name="Normal 39" xfId="152" xr:uid="{00000000-0005-0000-0000-000093000000}"/>
    <cellStyle name="Normal 4" xfId="153" xr:uid="{00000000-0005-0000-0000-000094000000}"/>
    <cellStyle name="Normal 4 2" xfId="290" xr:uid="{46206500-5773-424A-B4F9-5E30343D8156}"/>
    <cellStyle name="Normal 40" xfId="225" xr:uid="{B7CE4A97-CE8D-4B11-AEFB-BD648D3125A6}"/>
    <cellStyle name="Normal 42" xfId="154" xr:uid="{00000000-0005-0000-0000-000095000000}"/>
    <cellStyle name="Normal 44" xfId="155" xr:uid="{00000000-0005-0000-0000-000096000000}"/>
    <cellStyle name="Normal 45" xfId="156" xr:uid="{00000000-0005-0000-0000-000097000000}"/>
    <cellStyle name="Normal 46" xfId="157" xr:uid="{00000000-0005-0000-0000-000098000000}"/>
    <cellStyle name="Normal 49" xfId="158" xr:uid="{00000000-0005-0000-0000-000099000000}"/>
    <cellStyle name="Normal 5" xfId="159" xr:uid="{00000000-0005-0000-0000-00009A000000}"/>
    <cellStyle name="Normal 50" xfId="160" xr:uid="{00000000-0005-0000-0000-00009B000000}"/>
    <cellStyle name="Normal 51" xfId="161" xr:uid="{00000000-0005-0000-0000-00009C000000}"/>
    <cellStyle name="Normal 52" xfId="162" xr:uid="{00000000-0005-0000-0000-00009D000000}"/>
    <cellStyle name="Normal 53" xfId="163" xr:uid="{00000000-0005-0000-0000-00009E000000}"/>
    <cellStyle name="Normal 54" xfId="164" xr:uid="{00000000-0005-0000-0000-00009F000000}"/>
    <cellStyle name="Normal 55" xfId="165" xr:uid="{00000000-0005-0000-0000-0000A0000000}"/>
    <cellStyle name="Normal 57" xfId="166" xr:uid="{00000000-0005-0000-0000-0000A1000000}"/>
    <cellStyle name="Normal 58" xfId="167" xr:uid="{00000000-0005-0000-0000-0000A2000000}"/>
    <cellStyle name="Normal 59" xfId="168" xr:uid="{00000000-0005-0000-0000-0000A3000000}"/>
    <cellStyle name="Normal 6" xfId="169" xr:uid="{00000000-0005-0000-0000-0000A4000000}"/>
    <cellStyle name="Normal 60" xfId="170" xr:uid="{00000000-0005-0000-0000-0000A5000000}"/>
    <cellStyle name="Normal 62" xfId="171" xr:uid="{00000000-0005-0000-0000-0000A6000000}"/>
    <cellStyle name="Normal 63" xfId="172" xr:uid="{00000000-0005-0000-0000-0000A7000000}"/>
    <cellStyle name="Normal 64" xfId="173" xr:uid="{00000000-0005-0000-0000-0000A8000000}"/>
    <cellStyle name="Normal 65" xfId="174" xr:uid="{00000000-0005-0000-0000-0000A9000000}"/>
    <cellStyle name="Normal 66" xfId="175" xr:uid="{00000000-0005-0000-0000-0000AA000000}"/>
    <cellStyle name="Normal 68" xfId="176" xr:uid="{00000000-0005-0000-0000-0000AB000000}"/>
    <cellStyle name="Normal 7" xfId="177" xr:uid="{00000000-0005-0000-0000-0000AC000000}"/>
    <cellStyle name="Normal 72" xfId="178" xr:uid="{00000000-0005-0000-0000-0000AD000000}"/>
    <cellStyle name="Normal 73" xfId="179" xr:uid="{00000000-0005-0000-0000-0000AE000000}"/>
    <cellStyle name="Normal 74" xfId="180" xr:uid="{00000000-0005-0000-0000-0000AF000000}"/>
    <cellStyle name="Normal 76" xfId="181" xr:uid="{00000000-0005-0000-0000-0000B0000000}"/>
    <cellStyle name="Normal 79" xfId="182" xr:uid="{00000000-0005-0000-0000-0000B1000000}"/>
    <cellStyle name="Normal 8" xfId="183" xr:uid="{00000000-0005-0000-0000-0000B2000000}"/>
    <cellStyle name="Normal 80" xfId="184" xr:uid="{00000000-0005-0000-0000-0000B3000000}"/>
    <cellStyle name="Normal 81" xfId="185" xr:uid="{00000000-0005-0000-0000-0000B4000000}"/>
    <cellStyle name="Normal 82" xfId="186" xr:uid="{00000000-0005-0000-0000-0000B5000000}"/>
    <cellStyle name="Normal 83" xfId="187" xr:uid="{00000000-0005-0000-0000-0000B6000000}"/>
    <cellStyle name="Normal 84" xfId="188" xr:uid="{00000000-0005-0000-0000-0000B7000000}"/>
    <cellStyle name="Normal 85" xfId="189" xr:uid="{00000000-0005-0000-0000-0000B8000000}"/>
    <cellStyle name="Normal 86" xfId="190" xr:uid="{00000000-0005-0000-0000-0000B9000000}"/>
    <cellStyle name="Normal 89" xfId="191" xr:uid="{00000000-0005-0000-0000-0000BA000000}"/>
    <cellStyle name="Normal 9" xfId="192" xr:uid="{00000000-0005-0000-0000-0000BB000000}"/>
    <cellStyle name="Normal 90" xfId="193" xr:uid="{00000000-0005-0000-0000-0000BC000000}"/>
    <cellStyle name="Normal 94" xfId="194" xr:uid="{00000000-0005-0000-0000-0000BD000000}"/>
    <cellStyle name="Note" xfId="17" builtinId="10" customBuiltin="1"/>
    <cellStyle name="Note 2" xfId="291" xr:uid="{D3C0AF7B-1CAB-4848-A93A-AFA5B0FFC838}"/>
    <cellStyle name="Output" xfId="12" builtinId="21" customBuiltin="1"/>
    <cellStyle name="Output 2" xfId="292" xr:uid="{6CA99C4E-5B79-4835-B8BB-D884A87187EF}"/>
    <cellStyle name="Percent" xfId="224" builtinId="5"/>
    <cellStyle name="Percent 10" xfId="195" xr:uid="{00000000-0005-0000-0000-0000C1000000}"/>
    <cellStyle name="Percent 10 2" xfId="226" xr:uid="{BBC51C3E-32DA-4935-B61F-B41E9AD55D6B}"/>
    <cellStyle name="Percent 10 2 2" xfId="294" xr:uid="{8B49B8EE-B47A-4FA1-876D-31FB3CC6D0ED}"/>
    <cellStyle name="Percent 10 2 3" xfId="293" xr:uid="{A7589004-034C-4300-BBF8-F18BC3EC8A64}"/>
    <cellStyle name="Percent 11" xfId="196" xr:uid="{00000000-0005-0000-0000-0000C2000000}"/>
    <cellStyle name="Percent 12" xfId="197" xr:uid="{00000000-0005-0000-0000-0000C3000000}"/>
    <cellStyle name="Percent 13" xfId="198" xr:uid="{00000000-0005-0000-0000-0000C4000000}"/>
    <cellStyle name="Percent 14" xfId="199" xr:uid="{00000000-0005-0000-0000-0000C5000000}"/>
    <cellStyle name="Percent 15" xfId="200" xr:uid="{00000000-0005-0000-0000-0000C6000000}"/>
    <cellStyle name="Percent 16" xfId="201" xr:uid="{00000000-0005-0000-0000-0000C7000000}"/>
    <cellStyle name="Percent 17" xfId="202" xr:uid="{00000000-0005-0000-0000-0000C8000000}"/>
    <cellStyle name="Percent 18" xfId="203" xr:uid="{00000000-0005-0000-0000-0000C9000000}"/>
    <cellStyle name="Percent 19" xfId="204" xr:uid="{00000000-0005-0000-0000-0000CA000000}"/>
    <cellStyle name="Percent 2" xfId="205" xr:uid="{00000000-0005-0000-0000-0000CB000000}"/>
    <cellStyle name="Percent 20" xfId="206" xr:uid="{00000000-0005-0000-0000-0000CC000000}"/>
    <cellStyle name="Percent 21" xfId="207" xr:uid="{00000000-0005-0000-0000-0000CD000000}"/>
    <cellStyle name="Percent 22" xfId="208" xr:uid="{00000000-0005-0000-0000-0000CE000000}"/>
    <cellStyle name="Percent 23" xfId="209" xr:uid="{00000000-0005-0000-0000-0000CF000000}"/>
    <cellStyle name="Percent 24" xfId="210" xr:uid="{00000000-0005-0000-0000-0000D0000000}"/>
    <cellStyle name="Percent 25" xfId="211" xr:uid="{00000000-0005-0000-0000-0000D1000000}"/>
    <cellStyle name="Percent 26" xfId="212" xr:uid="{00000000-0005-0000-0000-0000D2000000}"/>
    <cellStyle name="Percent 27" xfId="213" xr:uid="{00000000-0005-0000-0000-0000D3000000}"/>
    <cellStyle name="Percent 28" xfId="214" xr:uid="{00000000-0005-0000-0000-0000D4000000}"/>
    <cellStyle name="Percent 29" xfId="215" xr:uid="{00000000-0005-0000-0000-0000D5000000}"/>
    <cellStyle name="Percent 3" xfId="216" xr:uid="{00000000-0005-0000-0000-0000D6000000}"/>
    <cellStyle name="Percent 30" xfId="217" xr:uid="{00000000-0005-0000-0000-0000D7000000}"/>
    <cellStyle name="Percent 4" xfId="218" xr:uid="{00000000-0005-0000-0000-0000D8000000}"/>
    <cellStyle name="Percent 5" xfId="219" xr:uid="{00000000-0005-0000-0000-0000D9000000}"/>
    <cellStyle name="Percent 6" xfId="220" xr:uid="{00000000-0005-0000-0000-0000DA000000}"/>
    <cellStyle name="Percent 7" xfId="221" xr:uid="{00000000-0005-0000-0000-0000DB000000}"/>
    <cellStyle name="Percent 8" xfId="222" xr:uid="{00000000-0005-0000-0000-0000DC000000}"/>
    <cellStyle name="Percent 9" xfId="223" xr:uid="{00000000-0005-0000-0000-0000DD000000}"/>
    <cellStyle name="Title" xfId="3" builtinId="15" customBuiltin="1"/>
    <cellStyle name="Title 2" xfId="295" xr:uid="{BAC02BB0-1762-480F-BD9D-4CEE269C8395}"/>
    <cellStyle name="Total" xfId="19" builtinId="25" customBuiltin="1"/>
    <cellStyle name="Total 2" xfId="296" xr:uid="{85689D0A-FA5D-4B68-AD46-F3332295AD06}"/>
    <cellStyle name="Warning Text" xfId="16" builtinId="11" customBuiltin="1"/>
    <cellStyle name="Warning Text 2" xfId="297" xr:uid="{2060EDF0-D26E-447C-B057-907D24BB350B}"/>
  </cellStyles>
  <dxfs count="2">
    <dxf>
      <font>
        <b/>
        <i val="0"/>
        <color rgb="FFFF0000"/>
      </font>
    </dxf>
    <dxf>
      <font>
        <b/>
        <i val="0"/>
        <color rgb="FFFF0000"/>
      </font>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150019</xdr:rowOff>
    </xdr:from>
    <xdr:to>
      <xdr:col>13</xdr:col>
      <xdr:colOff>1422401</xdr:colOff>
      <xdr:row>41</xdr:row>
      <xdr:rowOff>64294</xdr:rowOff>
    </xdr:to>
    <xdr:grpSp>
      <xdr:nvGrpSpPr>
        <xdr:cNvPr id="11" name="Group 11">
          <a:extLst>
            <a:ext uri="{FF2B5EF4-FFF2-40B4-BE49-F238E27FC236}">
              <a16:creationId xmlns:a16="http://schemas.microsoft.com/office/drawing/2014/main" id="{00000000-0008-0000-0000-00000B000000}"/>
            </a:ext>
          </a:extLst>
        </xdr:cNvPr>
        <xdr:cNvGrpSpPr>
          <a:grpSpLocks/>
        </xdr:cNvGrpSpPr>
      </xdr:nvGrpSpPr>
      <xdr:grpSpPr bwMode="auto">
        <a:xfrm>
          <a:off x="228600" y="327819"/>
          <a:ext cx="9118601" cy="7026275"/>
          <a:chOff x="-139222" y="0"/>
          <a:chExt cx="9036087" cy="6591672"/>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39222" y="0"/>
            <a:ext cx="9036087"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3" name="TextBox 4">
            <a:extLst>
              <a:ext uri="{FF2B5EF4-FFF2-40B4-BE49-F238E27FC236}">
                <a16:creationId xmlns:a16="http://schemas.microsoft.com/office/drawing/2014/main" id="{00000000-0008-0000-0000-00000D000000}"/>
              </a:ext>
            </a:extLst>
          </xdr:cNvPr>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14" name="Picture 15">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567849"/>
          </a:xfrm>
          <a:prstGeom prst="rect">
            <a:avLst/>
          </a:prstGeom>
          <a:noFill/>
          <a:ln w="9525">
            <a:noFill/>
            <a:miter lim="800000"/>
            <a:headEnd/>
            <a:tailEnd/>
          </a:ln>
        </xdr:spPr>
      </xdr:pic>
      <xdr:pic>
        <xdr:nvPicPr>
          <xdr:cNvPr id="15" name="Picture 16" descr="family">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7569" y="3052334"/>
            <a:ext cx="1762125" cy="1467961"/>
          </a:xfrm>
          <a:prstGeom prst="rect">
            <a:avLst/>
          </a:prstGeom>
          <a:noFill/>
          <a:ln w="9525">
            <a:noFill/>
            <a:miter lim="800000"/>
            <a:headEnd/>
            <a:tailEnd/>
          </a:ln>
        </xdr:spPr>
      </xdr:pic>
      <xdr:pic>
        <xdr:nvPicPr>
          <xdr:cNvPr id="16" name="Picture 17" descr="ENCEPHALARTOS_TRANSVENOSUS5_FCONE-0126200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401956"/>
          </a:xfrm>
          <a:prstGeom prst="rect">
            <a:avLst/>
          </a:prstGeom>
          <a:noFill/>
          <a:ln w="9525">
            <a:noFill/>
            <a:miter lim="800000"/>
            <a:headEnd/>
            <a:tailEnd/>
          </a:ln>
        </xdr:spPr>
      </xdr:pic>
      <xdr:sp macro="" textlink="">
        <xdr:nvSpPr>
          <xdr:cNvPr id="17" name="TextBox 10">
            <a:extLst>
              <a:ext uri="{FF2B5EF4-FFF2-40B4-BE49-F238E27FC236}">
                <a16:creationId xmlns:a16="http://schemas.microsoft.com/office/drawing/2014/main" id="{00000000-0008-0000-0000-000011000000}"/>
              </a:ext>
            </a:extLst>
          </xdr:cNvPr>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800" b="1">
              <a:latin typeface="Calibri" pitchFamily="34" charset="0"/>
              <a:cs typeface="Arial" pitchFamily="34" charset="0"/>
            </a:endParaRPr>
          </a:p>
          <a:p>
            <a:pPr algn="ctr">
              <a:lnSpc>
                <a:spcPts val="2500"/>
              </a:lnSpc>
              <a:defRPr/>
            </a:pPr>
            <a:r>
              <a:rPr lang="en-GB" sz="2800" b="1" i="0">
                <a:latin typeface="Bell MT" pitchFamily="18" charset="0"/>
                <a:cs typeface="Arial" pitchFamily="34" charset="0"/>
              </a:rPr>
              <a:t>  2020/2021</a:t>
            </a:r>
          </a:p>
          <a:p>
            <a:pPr algn="ctr">
              <a:lnSpc>
                <a:spcPts val="2500"/>
              </a:lnSpc>
              <a:defRPr/>
            </a:pPr>
            <a:endParaRPr lang="en-ZA" sz="2800">
              <a:effectLst/>
              <a:latin typeface="Bell MT" panose="02020503060305020303" pitchFamily="18" charset="0"/>
            </a:endParaRPr>
          </a:p>
          <a:p>
            <a:pPr algn="ctr">
              <a:lnSpc>
                <a:spcPts val="2500"/>
              </a:lnSpc>
              <a:defRPr/>
            </a:pPr>
            <a:r>
              <a:rPr lang="en-GB" sz="2800" b="1" i="0">
                <a:latin typeface="Bell MT" pitchFamily="18" charset="0"/>
                <a:cs typeface="Arial" pitchFamily="34" charset="0"/>
              </a:rPr>
              <a:t>SERVICE DELIVERY BUDGET IMPLEMENTATION PLAN </a:t>
            </a:r>
            <a:endParaRPr lang="en-ZA" sz="2800" b="1">
              <a:latin typeface="Calibri" pitchFamily="34" charset="0"/>
              <a:cs typeface="Arial" pitchFamily="34" charset="0"/>
            </a:endParaRPr>
          </a:p>
        </xdr:txBody>
      </xdr:sp>
      <xdr:pic>
        <xdr:nvPicPr>
          <xdr:cNvPr id="18" name="Picture 19" descr="ENCEPHALARTOS_TRANSVENOSUS5_FCONE-01262005">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5</xdr:col>
      <xdr:colOff>502444</xdr:colOff>
      <xdr:row>9</xdr:row>
      <xdr:rowOff>145652</xdr:rowOff>
    </xdr:from>
    <xdr:to>
      <xdr:col>8</xdr:col>
      <xdr:colOff>447675</xdr:colOff>
      <xdr:row>19</xdr:row>
      <xdr:rowOff>173270</xdr:rowOff>
    </xdr:to>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50444" y="1860152"/>
          <a:ext cx="1774031" cy="19326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myn\Desktop\LIM332%20B%20Schedule%20-%20mSCOA%20Ver6.2%20February%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mmyn\Desktop\SDBIP\SDBIP%202020\A1%20Schedule%20-%20mSCOA%20vs%206.3%20-%2028%20March%20%20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immyn\Desktop\SDBIP\LIM332%20B%20Schedule%20-%20mSCOA%20Ver6.2%20Additional%20Fund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1%20Schedule%20-%20mSCOA%20vs%206.4%20-%2028%20Jan%202020%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COVER"/>
      <sheetName val="INDEX"/>
      <sheetName val="INTRO"/>
      <sheetName val="METHODOLOGY"/>
      <sheetName val="STRATEGY"/>
      <sheetName val="OPERATIONAL STRATEIES"/>
      <sheetName val="Table B3"/>
      <sheetName val="Table B4"/>
      <sheetName val="Table B5"/>
      <sheetName val="SB 12"/>
      <sheetName val="SB 14"/>
      <sheetName val="SB 16"/>
      <sheetName val="MTOD KPI"/>
      <sheetName val="BSD KPI"/>
      <sheetName val="LED KPI"/>
      <sheetName val="MFMV KPI"/>
      <sheetName val="GGPP KPI"/>
      <sheetName val="CWP 2018-2019"/>
      <sheetName val="MTOD Annextue A"/>
      <sheetName val="BSD Annexture B"/>
      <sheetName val="LED Annexture C"/>
      <sheetName val="MFMV Annexture D"/>
      <sheetName val="GGPP Annexture E"/>
      <sheetName val="Projects removed"/>
      <sheetName val="SIGNATURES"/>
      <sheetName val="Table A3"/>
      <sheetName val="Table A4"/>
      <sheetName val="Table A5"/>
      <sheetName val="SA 26"/>
      <sheetName val="SA 27"/>
      <sheetName val="SA 28"/>
      <sheetName val="CWP 2019-2020"/>
      <sheetName val="CWP 2020-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ow r="5">
          <cell r="B5">
            <v>2</v>
          </cell>
        </row>
      </sheetData>
      <sheetData sheetId="70"/>
      <sheetData sheetId="71"/>
      <sheetData sheetId="72"/>
      <sheetData sheetId="73">
        <row r="5">
          <cell r="B5"/>
        </row>
        <row r="13">
          <cell r="B13"/>
        </row>
        <row r="14">
          <cell r="B14"/>
        </row>
        <row r="16">
          <cell r="B16"/>
        </row>
        <row r="17">
          <cell r="B17"/>
        </row>
        <row r="18">
          <cell r="B18"/>
        </row>
        <row r="19">
          <cell r="B19"/>
        </row>
        <row r="20">
          <cell r="B20">
            <v>2</v>
          </cell>
        </row>
        <row r="21">
          <cell r="B21"/>
        </row>
        <row r="22">
          <cell r="B22"/>
        </row>
        <row r="23">
          <cell r="B23"/>
        </row>
      </sheetData>
      <sheetData sheetId="74"/>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2">
          <cell r="B2" t="str">
            <v>2017/18</v>
          </cell>
        </row>
        <row r="3">
          <cell r="B3" t="str">
            <v>2016/17</v>
          </cell>
        </row>
        <row r="4">
          <cell r="B4" t="str">
            <v>2015/16</v>
          </cell>
        </row>
        <row r="7">
          <cell r="B7" t="str">
            <v>2019/20 Medium Term Revenue &amp; Expenditure Framework</v>
          </cell>
        </row>
        <row r="8">
          <cell r="B8" t="str">
            <v>LTFS</v>
          </cell>
        </row>
        <row r="9">
          <cell r="B9" t="str">
            <v>Audited Outcome</v>
          </cell>
        </row>
        <row r="11">
          <cell r="B11" t="str">
            <v>Pre-audit outcome</v>
          </cell>
        </row>
        <row r="14">
          <cell r="B14" t="str">
            <v>Full Year Forecast</v>
          </cell>
        </row>
        <row r="18">
          <cell r="B18" t="str">
            <v>Forecast 2022/23</v>
          </cell>
        </row>
        <row r="19">
          <cell r="B19" t="str">
            <v>Forecast 2023/24</v>
          </cell>
        </row>
        <row r="20">
          <cell r="B20" t="str">
            <v>Forecast 2024/25</v>
          </cell>
        </row>
        <row r="21">
          <cell r="B21" t="str">
            <v>Forecast 2025/26</v>
          </cell>
        </row>
        <row r="22">
          <cell r="B22" t="str">
            <v>Forecast 2026/27</v>
          </cell>
        </row>
        <row r="23">
          <cell r="B23" t="str">
            <v>Forecast 2027/28</v>
          </cell>
        </row>
        <row r="24">
          <cell r="B24" t="str">
            <v>Forecast 2028/29</v>
          </cell>
        </row>
        <row r="25">
          <cell r="B25" t="str">
            <v>Forecast 2029/30</v>
          </cell>
        </row>
        <row r="26">
          <cell r="B26" t="str">
            <v>Forecast 2030/31</v>
          </cell>
        </row>
        <row r="27">
          <cell r="B27" t="str">
            <v>Forecast 2031/32</v>
          </cell>
        </row>
        <row r="28">
          <cell r="B28" t="str">
            <v>Forecast 2032/33</v>
          </cell>
        </row>
        <row r="29">
          <cell r="B29" t="str">
            <v>Forecast 2033/34</v>
          </cell>
        </row>
        <row r="102">
          <cell r="B102" t="str">
            <v>Table A3 Budgeted Financial Performance (revenue and expenditure by municipal vote)</v>
          </cell>
        </row>
        <row r="103">
          <cell r="B103" t="str">
            <v>Table A4 Budgeted Financial Performance (revenue and expenditure)</v>
          </cell>
        </row>
        <row r="137">
          <cell r="B137" t="str">
            <v>Supporting Table SA25 Budgeted monthly revenue and expenditure</v>
          </cell>
        </row>
        <row r="138">
          <cell r="B138" t="str">
            <v>Supporting Table SA26 Budgeted monthly revenue and expenditure (municipal vote)</v>
          </cell>
        </row>
        <row r="140">
          <cell r="B140" t="str">
            <v>Supporting Table SA28 Budgeted monthly capital expenditure (municipal vote)</v>
          </cell>
        </row>
      </sheetData>
      <sheetData sheetId="3"/>
      <sheetData sheetId="4">
        <row r="2">
          <cell r="A2" t="str">
            <v>Vote 1 - Executive &amp; Council</v>
          </cell>
        </row>
      </sheetData>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&amp; Council</v>
          </cell>
        </row>
      </sheetData>
      <sheetData sheetId="13">
        <row r="6">
          <cell r="A6" t="str">
            <v>Vote 1 - Executive &amp; Council</v>
          </cell>
        </row>
      </sheetData>
      <sheetData sheetId="14"/>
      <sheetData sheetId="15"/>
      <sheetData sheetId="16"/>
      <sheetData sheetId="17"/>
      <sheetData sheetId="18"/>
      <sheetData sheetId="19"/>
      <sheetData sheetId="20">
        <row r="9">
          <cell r="C9">
            <v>8977594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2">
          <cell r="A42" t="str">
            <v>Taxation</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COVER"/>
      <sheetName val="INDEX"/>
      <sheetName val="INTRO"/>
      <sheetName val="METHODOLOGY"/>
      <sheetName val="STRATEGY"/>
      <sheetName val="OPERATIONAL STRATEIES"/>
      <sheetName val="Table A3"/>
      <sheetName val="Table A4"/>
      <sheetName val="Table A5"/>
      <sheetName val="SA 26"/>
      <sheetName val="SA 27"/>
      <sheetName val="SA 28"/>
      <sheetName val="MTOD KPI"/>
      <sheetName val="BSD KPI"/>
      <sheetName val="LED KPI"/>
      <sheetName val="MFMV KPI"/>
      <sheetName val="GGPP KPI"/>
      <sheetName val="CWP 2019-2020"/>
      <sheetName val="MTOD Annextue A"/>
      <sheetName val="BSD Annexture B"/>
      <sheetName val="LED Annexture C"/>
      <sheetName val="MFMV Annexture D"/>
      <sheetName val="GGPP Annexture E"/>
      <sheetName val="SIGNATURES"/>
    </sheetNames>
    <sheetDataSet>
      <sheetData sheetId="0"/>
      <sheetData sheetId="1"/>
      <sheetData sheetId="2">
        <row r="22">
          <cell r="B22" t="str">
            <v>References</v>
          </cell>
        </row>
        <row r="63">
          <cell r="B63" t="str">
            <v>LIM332 Greater Letaba</v>
          </cell>
        </row>
      </sheetData>
      <sheetData sheetId="3"/>
      <sheetData sheetId="4">
        <row r="2">
          <cell r="A2" t="str">
            <v>Vote 1 - Executive &amp; Council</v>
          </cell>
        </row>
      </sheetData>
      <sheetData sheetId="5"/>
      <sheetData sheetId="6"/>
      <sheetData sheetId="7"/>
      <sheetData sheetId="8"/>
      <sheetData sheetId="9">
        <row r="6">
          <cell r="A6" t="str">
            <v>Revenue by Vote</v>
          </cell>
        </row>
      </sheetData>
      <sheetData sheetId="10">
        <row r="7">
          <cell r="A7" t="str">
            <v>Vote 1 - Executive &amp; Council</v>
          </cell>
        </row>
      </sheetData>
      <sheetData sheetId="11">
        <row r="7">
          <cell r="K7">
            <v>16863286.57</v>
          </cell>
        </row>
      </sheetData>
      <sheetData sheetId="12">
        <row r="8">
          <cell r="A8" t="str">
            <v>Vote 1 - Executive &amp; Council</v>
          </cell>
        </row>
      </sheetData>
      <sheetData sheetId="13">
        <row r="8">
          <cell r="A8" t="str">
            <v>Vote 1 - Executive &amp; Council</v>
          </cell>
        </row>
      </sheetData>
      <sheetData sheetId="14"/>
      <sheetData sheetId="15"/>
      <sheetData sheetId="16"/>
      <sheetData sheetId="17"/>
      <sheetData sheetId="18"/>
      <sheetData sheetId="19">
        <row r="10">
          <cell r="C10">
            <v>12255327.57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2">
          <cell r="B22"/>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39">
          <cell r="B139" t="str">
            <v>Supporting Table SA27 Budgeted monthly revenue and expenditure (functional classification)</v>
          </cell>
        </row>
      </sheetData>
      <sheetData sheetId="3"/>
      <sheetData sheetId="4">
        <row r="2">
          <cell r="A2" t="str">
            <v xml:space="preserve">Vote 1 - Executive &amp; Council </v>
          </cell>
        </row>
        <row r="3">
          <cell r="A3" t="str">
            <v xml:space="preserve">Vote 2 - Finance and Administration </v>
          </cell>
          <cell r="E3" t="str">
            <v xml:space="preserve">1.1 - Mayor and Council </v>
          </cell>
        </row>
        <row r="4">
          <cell r="A4" t="str">
            <v xml:space="preserve">Vote 3 - Internal Audit </v>
          </cell>
          <cell r="E4" t="str">
            <v xml:space="preserve">1.2 - Municipal Manager </v>
          </cell>
        </row>
        <row r="5">
          <cell r="A5" t="str">
            <v xml:space="preserve">Vote 4 - Community and Public Safety </v>
          </cell>
        </row>
        <row r="6">
          <cell r="A6" t="str">
            <v xml:space="preserve">Vote 5 - Sports and Recreation </v>
          </cell>
        </row>
        <row r="7">
          <cell r="A7" t="str">
            <v xml:space="preserve">Vote 6 - Housing </v>
          </cell>
        </row>
        <row r="8">
          <cell r="A8" t="str">
            <v xml:space="preserve">Vote 7 - Planning and Development </v>
          </cell>
        </row>
        <row r="9">
          <cell r="A9" t="str">
            <v xml:space="preserve">Vote 8 - Road Transport </v>
          </cell>
        </row>
        <row r="10">
          <cell r="A10" t="str">
            <v xml:space="preserve">Vote 9 - Energy Sources </v>
          </cell>
        </row>
        <row r="11">
          <cell r="A11" t="str">
            <v xml:space="preserve">Vote 10 - Waste Water Management </v>
          </cell>
        </row>
        <row r="12">
          <cell r="A12" t="str">
            <v xml:space="preserve">Vote 11 - Waste Management </v>
          </cell>
        </row>
        <row r="13">
          <cell r="A13" t="str">
            <v>Vote 12 - [NAME OF VOTE 12]</v>
          </cell>
        </row>
        <row r="14">
          <cell r="A14" t="str">
            <v>Vote 13 - [NAME OF VOTE 13]</v>
          </cell>
          <cell r="E14" t="str">
            <v xml:space="preserve">2.1 - Administrative and Corporate Support </v>
          </cell>
        </row>
        <row r="15">
          <cell r="A15" t="str">
            <v>Vote 14 - [NAME OF VOTE 14]</v>
          </cell>
          <cell r="E15" t="str">
            <v xml:space="preserve">2.2 - Asset Management </v>
          </cell>
        </row>
        <row r="16">
          <cell r="A16" t="str">
            <v>Vote 15 - [NAME OF VOTE 15]</v>
          </cell>
          <cell r="E16" t="str">
            <v xml:space="preserve">2.3 - Budget and Treasury Office </v>
          </cell>
        </row>
        <row r="17">
          <cell r="E17" t="str">
            <v xml:space="preserve">2.4 - Human Resource </v>
          </cell>
        </row>
        <row r="18">
          <cell r="E18" t="str">
            <v xml:space="preserve">2.5 - Information Technology </v>
          </cell>
        </row>
        <row r="19">
          <cell r="E19" t="str">
            <v xml:space="preserve">2.6 - Legal Service </v>
          </cell>
        </row>
        <row r="20">
          <cell r="E20" t="str">
            <v xml:space="preserve">2.7 - Customer Relation and Coordination </v>
          </cell>
        </row>
        <row r="21">
          <cell r="E21" t="str">
            <v xml:space="preserve">2.8 - Property Services </v>
          </cell>
        </row>
        <row r="22">
          <cell r="E22" t="str">
            <v xml:space="preserve">2.9 - Risk Management </v>
          </cell>
        </row>
        <row r="23">
          <cell r="E23" t="str">
            <v xml:space="preserve">2.10 - Supply Chain Management </v>
          </cell>
        </row>
        <row r="25">
          <cell r="E25" t="str">
            <v xml:space="preserve">3.1 - Governance Function </v>
          </cell>
        </row>
        <row r="36">
          <cell r="E36" t="str">
            <v xml:space="preserve">4.1 - Cemetries and  Crematoriums </v>
          </cell>
        </row>
        <row r="37">
          <cell r="E37" t="str">
            <v xml:space="preserve">4.2 - Community Halls and Facilities </v>
          </cell>
        </row>
        <row r="38">
          <cell r="E38" t="str">
            <v xml:space="preserve">4.3 - Disaster Management </v>
          </cell>
        </row>
        <row r="39">
          <cell r="E39" t="str">
            <v xml:space="preserve">4.4 - Library and Archives </v>
          </cell>
        </row>
        <row r="47">
          <cell r="E47" t="str">
            <v xml:space="preserve">5.1 - Community Parks </v>
          </cell>
        </row>
        <row r="58">
          <cell r="E58" t="str">
            <v xml:space="preserve">6.1 - Housing </v>
          </cell>
        </row>
        <row r="69">
          <cell r="E69" t="str">
            <v>7.1 - Corporate Wide Strategic Planning  (IDP&amp; LED)</v>
          </cell>
        </row>
        <row r="70">
          <cell r="E70" t="str">
            <v xml:space="preserve">7.2 - Town Planning and Building Regulations </v>
          </cell>
        </row>
        <row r="71">
          <cell r="E71" t="str">
            <v xml:space="preserve">7.3 - Project Management Unit </v>
          </cell>
        </row>
        <row r="80">
          <cell r="E80" t="str">
            <v xml:space="preserve">8.1 - Road and Traffic Regulations </v>
          </cell>
        </row>
        <row r="81">
          <cell r="E81" t="str">
            <v xml:space="preserve">8.2 - Roads </v>
          </cell>
        </row>
        <row r="82">
          <cell r="E82" t="str">
            <v xml:space="preserve">8.3 - Taxi Ranks </v>
          </cell>
        </row>
        <row r="91">
          <cell r="E91" t="str">
            <v xml:space="preserve">9.1 - Electricity </v>
          </cell>
        </row>
        <row r="92">
          <cell r="E92" t="str">
            <v xml:space="preserve">9.2 - Sreet Lighting </v>
          </cell>
        </row>
        <row r="102">
          <cell r="E102" t="str">
            <v xml:space="preserve">10.1 - Public Toilets </v>
          </cell>
        </row>
        <row r="113">
          <cell r="E113" t="str">
            <v xml:space="preserve">11.1 - Solid Waste management </v>
          </cell>
        </row>
        <row r="124">
          <cell r="E124" t="str">
            <v>12.1 - [Name of sub-vote]</v>
          </cell>
        </row>
        <row r="135">
          <cell r="E135" t="str">
            <v>13.1 - [Name of sub-vote]</v>
          </cell>
        </row>
        <row r="146">
          <cell r="E146" t="str">
            <v>14.1 - [Name of sub-vote]</v>
          </cell>
        </row>
        <row r="157">
          <cell r="E157" t="str">
            <v>15.1 - [Name of sub-vote]</v>
          </cell>
        </row>
      </sheetData>
      <sheetData sheetId="5"/>
      <sheetData sheetId="6"/>
      <sheetData sheetId="7">
        <row r="4">
          <cell r="A4" t="str">
            <v>Revenue - Functional</v>
          </cell>
        </row>
        <row r="5">
          <cell r="A5" t="str">
            <v>Governance and administration</v>
          </cell>
          <cell r="I5">
            <v>408828644</v>
          </cell>
          <cell r="J5">
            <v>444053174</v>
          </cell>
          <cell r="K5">
            <v>473353932</v>
          </cell>
        </row>
        <row r="6">
          <cell r="A6" t="str">
            <v>Executive and council</v>
          </cell>
          <cell r="I6">
            <v>0</v>
          </cell>
          <cell r="J6">
            <v>0</v>
          </cell>
          <cell r="K6">
            <v>0</v>
          </cell>
        </row>
        <row r="7">
          <cell r="A7" t="str">
            <v>Finance and administration</v>
          </cell>
          <cell r="I7">
            <v>408828644</v>
          </cell>
          <cell r="J7">
            <v>444053174</v>
          </cell>
          <cell r="K7">
            <v>473353932</v>
          </cell>
        </row>
        <row r="8">
          <cell r="A8" t="str">
            <v>Internal audit</v>
          </cell>
          <cell r="I8">
            <v>0</v>
          </cell>
          <cell r="J8">
            <v>0</v>
          </cell>
          <cell r="K8">
            <v>0</v>
          </cell>
        </row>
        <row r="9">
          <cell r="A9" t="str">
            <v>Community and public safety</v>
          </cell>
          <cell r="I9">
            <v>0</v>
          </cell>
          <cell r="J9">
            <v>0</v>
          </cell>
          <cell r="K9">
            <v>0</v>
          </cell>
        </row>
        <row r="10">
          <cell r="A10" t="str">
            <v>Community and social services</v>
          </cell>
          <cell r="I10">
            <v>0</v>
          </cell>
          <cell r="J10">
            <v>0</v>
          </cell>
          <cell r="K10">
            <v>0</v>
          </cell>
        </row>
        <row r="11">
          <cell r="A11" t="str">
            <v>Sport and recreation</v>
          </cell>
          <cell r="I11">
            <v>0</v>
          </cell>
          <cell r="J11">
            <v>0</v>
          </cell>
          <cell r="K11">
            <v>0</v>
          </cell>
        </row>
        <row r="12">
          <cell r="A12" t="str">
            <v>Public safety</v>
          </cell>
          <cell r="I12">
            <v>0</v>
          </cell>
          <cell r="J12">
            <v>0</v>
          </cell>
          <cell r="K12">
            <v>0</v>
          </cell>
        </row>
        <row r="13">
          <cell r="A13" t="str">
            <v>Housing</v>
          </cell>
          <cell r="I13">
            <v>0</v>
          </cell>
          <cell r="J13">
            <v>0</v>
          </cell>
          <cell r="K13">
            <v>0</v>
          </cell>
        </row>
        <row r="14">
          <cell r="A14" t="str">
            <v>Health</v>
          </cell>
          <cell r="I14">
            <v>0</v>
          </cell>
          <cell r="J14">
            <v>0</v>
          </cell>
          <cell r="K14">
            <v>0</v>
          </cell>
        </row>
        <row r="15">
          <cell r="A15" t="str">
            <v>Economic and environmental services</v>
          </cell>
          <cell r="I15">
            <v>18568265</v>
          </cell>
          <cell r="J15">
            <v>19422405</v>
          </cell>
          <cell r="K15">
            <v>20315836</v>
          </cell>
        </row>
        <row r="16">
          <cell r="A16" t="str">
            <v>Planning and development</v>
          </cell>
          <cell r="I16">
            <v>0</v>
          </cell>
          <cell r="J16">
            <v>0</v>
          </cell>
          <cell r="K16">
            <v>0</v>
          </cell>
        </row>
        <row r="17">
          <cell r="A17" t="str">
            <v>Road transport</v>
          </cell>
          <cell r="I17">
            <v>18568265</v>
          </cell>
          <cell r="J17">
            <v>19422405</v>
          </cell>
          <cell r="K17">
            <v>20315836</v>
          </cell>
        </row>
        <row r="18">
          <cell r="A18" t="str">
            <v>Environmental protection</v>
          </cell>
          <cell r="I18">
            <v>0</v>
          </cell>
          <cell r="J18">
            <v>0</v>
          </cell>
          <cell r="K18">
            <v>0</v>
          </cell>
        </row>
        <row r="19">
          <cell r="A19" t="str">
            <v>Trading services</v>
          </cell>
          <cell r="I19">
            <v>39850043</v>
          </cell>
          <cell r="J19">
            <v>41039060</v>
          </cell>
          <cell r="K19">
            <v>40282860</v>
          </cell>
        </row>
        <row r="20">
          <cell r="A20" t="str">
            <v>Energy sources</v>
          </cell>
          <cell r="I20">
            <v>32877747</v>
          </cell>
          <cell r="J20">
            <v>33746039</v>
          </cell>
          <cell r="K20">
            <v>32654360</v>
          </cell>
        </row>
        <row r="21">
          <cell r="A21" t="str">
            <v>Water management</v>
          </cell>
          <cell r="I21">
            <v>0</v>
          </cell>
          <cell r="J21">
            <v>0</v>
          </cell>
          <cell r="K21">
            <v>0</v>
          </cell>
        </row>
        <row r="22">
          <cell r="A22" t="str">
            <v>Waste water management</v>
          </cell>
          <cell r="I22">
            <v>0</v>
          </cell>
          <cell r="J22">
            <v>0</v>
          </cell>
          <cell r="K22">
            <v>0</v>
          </cell>
        </row>
        <row r="23">
          <cell r="A23" t="str">
            <v>Waste management</v>
          </cell>
          <cell r="I23">
            <v>6972296</v>
          </cell>
          <cell r="J23">
            <v>7293021</v>
          </cell>
          <cell r="K23">
            <v>7628500</v>
          </cell>
        </row>
        <row r="24">
          <cell r="A24" t="str">
            <v>Other</v>
          </cell>
          <cell r="I24">
            <v>0</v>
          </cell>
          <cell r="J24">
            <v>0</v>
          </cell>
          <cell r="K24">
            <v>0</v>
          </cell>
        </row>
        <row r="25">
          <cell r="A25" t="str">
            <v>Total Revenue - Functional</v>
          </cell>
        </row>
        <row r="27">
          <cell r="A27" t="str">
            <v>Expenditure - Functional</v>
          </cell>
        </row>
        <row r="28">
          <cell r="A28" t="str">
            <v>Governance and administration</v>
          </cell>
          <cell r="I28">
            <v>189040318</v>
          </cell>
          <cell r="J28">
            <v>203817592</v>
          </cell>
          <cell r="K28">
            <v>214468009</v>
          </cell>
        </row>
        <row r="29">
          <cell r="A29" t="str">
            <v>Executive and council</v>
          </cell>
          <cell r="I29">
            <v>65242048</v>
          </cell>
          <cell r="J29">
            <v>70139489</v>
          </cell>
          <cell r="K29">
            <v>73679490</v>
          </cell>
        </row>
        <row r="30">
          <cell r="A30" t="str">
            <v>Finance and administration</v>
          </cell>
          <cell r="I30">
            <v>121025431</v>
          </cell>
          <cell r="J30">
            <v>130774325</v>
          </cell>
          <cell r="K30">
            <v>137747616</v>
          </cell>
        </row>
        <row r="31">
          <cell r="A31" t="str">
            <v>Internal audit</v>
          </cell>
          <cell r="I31">
            <v>2772839</v>
          </cell>
          <cell r="J31">
            <v>2903778</v>
          </cell>
          <cell r="K31">
            <v>3040903</v>
          </cell>
        </row>
        <row r="32">
          <cell r="A32" t="str">
            <v>Community and public safety</v>
          </cell>
          <cell r="I32">
            <v>26426251</v>
          </cell>
          <cell r="J32">
            <v>28821892</v>
          </cell>
          <cell r="K32">
            <v>31902674</v>
          </cell>
        </row>
        <row r="33">
          <cell r="A33" t="str">
            <v>Community and social services</v>
          </cell>
          <cell r="I33">
            <v>10254486</v>
          </cell>
          <cell r="J33">
            <v>11162186</v>
          </cell>
          <cell r="K33">
            <v>12273935</v>
          </cell>
        </row>
        <row r="34">
          <cell r="A34" t="str">
            <v>Sport and recreation</v>
          </cell>
          <cell r="I34">
            <v>15267620</v>
          </cell>
          <cell r="J34">
            <v>16700702</v>
          </cell>
          <cell r="K34">
            <v>18611523</v>
          </cell>
        </row>
        <row r="35">
          <cell r="A35" t="str">
            <v>Public safety</v>
          </cell>
          <cell r="I35">
            <v>0</v>
          </cell>
          <cell r="J35">
            <v>0</v>
          </cell>
          <cell r="K35">
            <v>0</v>
          </cell>
        </row>
        <row r="36">
          <cell r="A36" t="str">
            <v>Housing</v>
          </cell>
          <cell r="I36">
            <v>904145</v>
          </cell>
          <cell r="J36">
            <v>959004</v>
          </cell>
          <cell r="K36">
            <v>1017216</v>
          </cell>
        </row>
        <row r="37">
          <cell r="A37" t="str">
            <v>Health</v>
          </cell>
          <cell r="I37">
            <v>0</v>
          </cell>
          <cell r="J37">
            <v>0</v>
          </cell>
          <cell r="K37">
            <v>0</v>
          </cell>
        </row>
        <row r="38">
          <cell r="A38" t="str">
            <v>Economic and environmental services</v>
          </cell>
          <cell r="I38">
            <v>82030827</v>
          </cell>
          <cell r="J38">
            <v>89625888</v>
          </cell>
          <cell r="K38">
            <v>99543368</v>
          </cell>
        </row>
        <row r="39">
          <cell r="A39" t="str">
            <v>Planning and development</v>
          </cell>
          <cell r="I39">
            <v>25177647</v>
          </cell>
          <cell r="J39">
            <v>26417305</v>
          </cell>
          <cell r="K39">
            <v>25933454</v>
          </cell>
        </row>
        <row r="40">
          <cell r="A40" t="str">
            <v>Road transport</v>
          </cell>
          <cell r="I40">
            <v>56853180</v>
          </cell>
          <cell r="J40">
            <v>63208583</v>
          </cell>
          <cell r="K40">
            <v>73609914</v>
          </cell>
        </row>
        <row r="41">
          <cell r="A41" t="str">
            <v>Environmental protection</v>
          </cell>
          <cell r="I41">
            <v>0</v>
          </cell>
          <cell r="J41">
            <v>0</v>
          </cell>
          <cell r="K41">
            <v>0</v>
          </cell>
        </row>
        <row r="42">
          <cell r="A42" t="str">
            <v>Trading services</v>
          </cell>
          <cell r="I42">
            <v>53226155</v>
          </cell>
          <cell r="J42">
            <v>57162307</v>
          </cell>
          <cell r="K42">
            <v>60341578</v>
          </cell>
        </row>
        <row r="43">
          <cell r="A43" t="str">
            <v>Energy sources</v>
          </cell>
          <cell r="I43">
            <v>44296844</v>
          </cell>
          <cell r="J43">
            <v>47530715</v>
          </cell>
          <cell r="K43">
            <v>49972805</v>
          </cell>
        </row>
        <row r="44">
          <cell r="A44" t="str">
            <v>Water management</v>
          </cell>
          <cell r="I44">
            <v>0</v>
          </cell>
          <cell r="J44">
            <v>0</v>
          </cell>
          <cell r="K44">
            <v>0</v>
          </cell>
        </row>
        <row r="45">
          <cell r="A45" t="str">
            <v>Waste water management</v>
          </cell>
          <cell r="I45">
            <v>1047846</v>
          </cell>
          <cell r="J45">
            <v>1108488</v>
          </cell>
          <cell r="K45">
            <v>1172697</v>
          </cell>
        </row>
        <row r="46">
          <cell r="A46" t="str">
            <v>Waste management</v>
          </cell>
          <cell r="I46">
            <v>7881465</v>
          </cell>
          <cell r="J46">
            <v>8523104</v>
          </cell>
          <cell r="K46">
            <v>9196076</v>
          </cell>
        </row>
        <row r="47">
          <cell r="A47" t="str">
            <v>Other</v>
          </cell>
          <cell r="I47">
            <v>0</v>
          </cell>
          <cell r="J47">
            <v>0</v>
          </cell>
          <cell r="K47">
            <v>0</v>
          </cell>
        </row>
        <row r="48">
          <cell r="A48" t="str">
            <v>Total Expenditure - Functional</v>
          </cell>
        </row>
      </sheetData>
      <sheetData sheetId="8"/>
      <sheetData sheetId="9">
        <row r="39">
          <cell r="C39">
            <v>90079183</v>
          </cell>
          <cell r="D39">
            <v>96547552</v>
          </cell>
          <cell r="E39">
            <v>193661414.90999997</v>
          </cell>
          <cell r="F39">
            <v>111706148.50216001</v>
          </cell>
          <cell r="G39">
            <v>112500188.73904854</v>
          </cell>
          <cell r="H39">
            <v>112500188.73904854</v>
          </cell>
          <cell r="I39">
            <v>116523401</v>
          </cell>
          <cell r="J39">
            <v>125086960</v>
          </cell>
          <cell r="K39">
            <v>127696999</v>
          </cell>
        </row>
      </sheetData>
      <sheetData sheetId="10">
        <row r="2">
          <cell r="A2" t="str">
            <v>Vote Description</v>
          </cell>
          <cell r="B2" t="str">
            <v>Ref</v>
          </cell>
          <cell r="F2" t="str">
            <v>Current Year 2019/20</v>
          </cell>
        </row>
        <row r="3">
          <cell r="F3" t="str">
            <v>Original Budget</v>
          </cell>
          <cell r="G3" t="str">
            <v>Adjusted Budget</v>
          </cell>
          <cell r="I3" t="str">
            <v>Budget Year 2020/21</v>
          </cell>
          <cell r="J3" t="str">
            <v>Budget Year +1 2021/22</v>
          </cell>
          <cell r="K3" t="str">
            <v>Budget Year +2 2022/23</v>
          </cell>
        </row>
      </sheetData>
      <sheetData sheetId="11">
        <row r="2">
          <cell r="A2" t="str">
            <v>Description</v>
          </cell>
          <cell r="B2" t="str">
            <v>Ref</v>
          </cell>
          <cell r="F2" t="str">
            <v>Current Year 2019/20</v>
          </cell>
        </row>
        <row r="3">
          <cell r="F3" t="str">
            <v>Original Budget</v>
          </cell>
          <cell r="G3" t="str">
            <v>Adjusted Budget</v>
          </cell>
          <cell r="J3" t="str">
            <v>Budget Year 2020/21</v>
          </cell>
          <cell r="K3" t="str">
            <v>Budget Year +1 2021/22</v>
          </cell>
          <cell r="L3" t="str">
            <v>Budget Year +2 2022/23</v>
          </cell>
        </row>
        <row r="35">
          <cell r="C35">
            <v>230489996</v>
          </cell>
          <cell r="D35">
            <v>247665393</v>
          </cell>
          <cell r="E35">
            <v>275463466.06239998</v>
          </cell>
          <cell r="F35">
            <v>302282273.85496002</v>
          </cell>
          <cell r="G35">
            <v>314026849.13640869</v>
          </cell>
          <cell r="H35">
            <v>314026849.13640869</v>
          </cell>
          <cell r="J35">
            <v>350723550.98449999</v>
          </cell>
          <cell r="K35">
            <v>379427679.30978703</v>
          </cell>
          <cell r="L35">
            <v>406255629.30603719</v>
          </cell>
        </row>
        <row r="37">
          <cell r="A37" t="str">
            <v>Surplus/(Deficit)</v>
          </cell>
        </row>
        <row r="46">
          <cell r="A46" t="str">
            <v>Share of surplus/ (deficit) of associate</v>
          </cell>
          <cell r="J46"/>
          <cell r="K46"/>
          <cell r="L46"/>
        </row>
        <row r="47">
          <cell r="J47">
            <v>116523401.01550001</v>
          </cell>
          <cell r="K47">
            <v>125086959.69021297</v>
          </cell>
          <cell r="L47">
            <v>127696998.69396281</v>
          </cell>
        </row>
        <row r="59">
          <cell r="C59">
            <v>320569179</v>
          </cell>
          <cell r="D59">
            <v>344212945</v>
          </cell>
          <cell r="E59">
            <v>469124881.23000002</v>
          </cell>
          <cell r="F59">
            <v>413988423.22044003</v>
          </cell>
          <cell r="G59">
            <v>426527037.28400004</v>
          </cell>
          <cell r="H59">
            <v>426527037.28400004</v>
          </cell>
          <cell r="J59">
            <v>467246952</v>
          </cell>
          <cell r="K59">
            <v>504514639</v>
          </cell>
          <cell r="L59">
            <v>533952628</v>
          </cell>
        </row>
      </sheetData>
      <sheetData sheetId="12">
        <row r="6">
          <cell r="A6" t="str">
            <v xml:space="preserve">Vote 1 - Executive &amp; Council </v>
          </cell>
          <cell r="J6">
            <v>0</v>
          </cell>
          <cell r="K6">
            <v>0</v>
          </cell>
          <cell r="L6">
            <v>0</v>
          </cell>
        </row>
        <row r="7">
          <cell r="A7" t="str">
            <v xml:space="preserve">Vote 2 - Finance and Administration </v>
          </cell>
          <cell r="J7">
            <v>0</v>
          </cell>
          <cell r="K7">
            <v>0</v>
          </cell>
          <cell r="L7">
            <v>0</v>
          </cell>
        </row>
        <row r="8">
          <cell r="A8" t="str">
            <v xml:space="preserve">Vote 3 - Internal Audit </v>
          </cell>
          <cell r="J8">
            <v>0</v>
          </cell>
          <cell r="K8">
            <v>0</v>
          </cell>
          <cell r="L8">
            <v>0</v>
          </cell>
        </row>
        <row r="9">
          <cell r="A9" t="str">
            <v xml:space="preserve">Vote 4 - Community and Public Safety </v>
          </cell>
          <cell r="J9">
            <v>0</v>
          </cell>
          <cell r="K9">
            <v>0</v>
          </cell>
          <cell r="L9">
            <v>0</v>
          </cell>
        </row>
        <row r="10">
          <cell r="A10" t="str">
            <v xml:space="preserve">Vote 5 - Sports and Recreation </v>
          </cell>
          <cell r="J10">
            <v>0</v>
          </cell>
          <cell r="K10">
            <v>0</v>
          </cell>
          <cell r="L10">
            <v>0</v>
          </cell>
        </row>
        <row r="11">
          <cell r="A11" t="str">
            <v xml:space="preserve">Vote 6 - Housing </v>
          </cell>
          <cell r="J11">
            <v>0</v>
          </cell>
          <cell r="K11">
            <v>0</v>
          </cell>
          <cell r="L11">
            <v>0</v>
          </cell>
        </row>
        <row r="12">
          <cell r="A12" t="str">
            <v xml:space="preserve">Vote 7 - Planning and Development </v>
          </cell>
          <cell r="J12">
            <v>0</v>
          </cell>
          <cell r="K12">
            <v>0</v>
          </cell>
          <cell r="L12">
            <v>0</v>
          </cell>
        </row>
        <row r="13">
          <cell r="A13" t="str">
            <v xml:space="preserve">Vote 8 - Road Transport </v>
          </cell>
          <cell r="J13">
            <v>0</v>
          </cell>
          <cell r="K13">
            <v>0</v>
          </cell>
          <cell r="L13">
            <v>0</v>
          </cell>
        </row>
        <row r="14">
          <cell r="A14" t="str">
            <v xml:space="preserve">Vote 9 - Energy Sources </v>
          </cell>
          <cell r="J14">
            <v>0</v>
          </cell>
          <cell r="K14">
            <v>0</v>
          </cell>
          <cell r="L14">
            <v>0</v>
          </cell>
        </row>
        <row r="15">
          <cell r="A15" t="str">
            <v xml:space="preserve">Vote 10 - Waste Water Management </v>
          </cell>
          <cell r="J15">
            <v>0</v>
          </cell>
          <cell r="K15">
            <v>0</v>
          </cell>
          <cell r="L15">
            <v>0</v>
          </cell>
        </row>
        <row r="16">
          <cell r="A16" t="str">
            <v xml:space="preserve">Vote 11 - Waste Management </v>
          </cell>
          <cell r="J16">
            <v>0</v>
          </cell>
          <cell r="K16">
            <v>0</v>
          </cell>
          <cell r="L16">
            <v>0</v>
          </cell>
        </row>
        <row r="17">
          <cell r="A17" t="str">
            <v>Vote 12 - [NAME OF VOTE 12]</v>
          </cell>
          <cell r="J17">
            <v>0</v>
          </cell>
          <cell r="K17">
            <v>0</v>
          </cell>
          <cell r="L17">
            <v>0</v>
          </cell>
        </row>
        <row r="18">
          <cell r="A18" t="str">
            <v>Vote 13 - [NAME OF VOTE 13]</v>
          </cell>
          <cell r="J18">
            <v>0</v>
          </cell>
          <cell r="K18">
            <v>0</v>
          </cell>
          <cell r="L18">
            <v>0</v>
          </cell>
        </row>
        <row r="19">
          <cell r="A19" t="str">
            <v>Vote 14 - [NAME OF VOTE 14]</v>
          </cell>
          <cell r="J19">
            <v>0</v>
          </cell>
          <cell r="K19">
            <v>0</v>
          </cell>
          <cell r="L19">
            <v>0</v>
          </cell>
        </row>
        <row r="20">
          <cell r="A20" t="str">
            <v>Vote 15 - [NAME OF VOTE 15]</v>
          </cell>
          <cell r="J20">
            <v>0</v>
          </cell>
          <cell r="K20">
            <v>0</v>
          </cell>
          <cell r="L20">
            <v>0</v>
          </cell>
        </row>
        <row r="21">
          <cell r="J21">
            <v>0</v>
          </cell>
          <cell r="K21">
            <v>0</v>
          </cell>
          <cell r="L21">
            <v>0</v>
          </cell>
        </row>
        <row r="24">
          <cell r="A24" t="str">
            <v xml:space="preserve">Vote 1 - Executive &amp; Council </v>
          </cell>
          <cell r="J24">
            <v>400000</v>
          </cell>
          <cell r="K24">
            <v>0</v>
          </cell>
          <cell r="L24">
            <v>20000</v>
          </cell>
        </row>
        <row r="25">
          <cell r="A25" t="str">
            <v xml:space="preserve">Vote 2 - Finance and Administration </v>
          </cell>
          <cell r="J25">
            <v>1010000</v>
          </cell>
          <cell r="K25">
            <v>4570000</v>
          </cell>
          <cell r="L25">
            <v>30000</v>
          </cell>
        </row>
        <row r="26">
          <cell r="A26" t="str">
            <v xml:space="preserve">Vote 3 - Internal Audit </v>
          </cell>
          <cell r="J26">
            <v>0</v>
          </cell>
          <cell r="K26">
            <v>0</v>
          </cell>
          <cell r="L26">
            <v>0</v>
          </cell>
        </row>
        <row r="27">
          <cell r="A27" t="str">
            <v xml:space="preserve">Vote 4 - Community and Public Safety </v>
          </cell>
          <cell r="J27">
            <v>7344063</v>
          </cell>
          <cell r="K27">
            <v>0</v>
          </cell>
          <cell r="L27">
            <v>0</v>
          </cell>
        </row>
        <row r="28">
          <cell r="A28" t="str">
            <v xml:space="preserve">Vote 5 - Sports and Recreation </v>
          </cell>
          <cell r="J28">
            <v>26000000</v>
          </cell>
          <cell r="K28">
            <v>20476913.48</v>
          </cell>
          <cell r="L28">
            <v>7400000</v>
          </cell>
        </row>
        <row r="29">
          <cell r="A29" t="str">
            <v xml:space="preserve">Vote 6 - Housing </v>
          </cell>
          <cell r="J29">
            <v>0</v>
          </cell>
          <cell r="K29">
            <v>0</v>
          </cell>
          <cell r="L29">
            <v>0</v>
          </cell>
        </row>
        <row r="30">
          <cell r="A30" t="str">
            <v xml:space="preserve">Vote 7 - Planning and Development </v>
          </cell>
          <cell r="J30">
            <v>0</v>
          </cell>
          <cell r="K30">
            <v>0</v>
          </cell>
          <cell r="L30">
            <v>0</v>
          </cell>
        </row>
        <row r="31">
          <cell r="A31" t="str">
            <v xml:space="preserve">Vote 8 - Road Transport </v>
          </cell>
          <cell r="J31">
            <v>65159338</v>
          </cell>
          <cell r="K31">
            <v>85940045.519999996</v>
          </cell>
          <cell r="L31">
            <v>107947000</v>
          </cell>
        </row>
        <row r="32">
          <cell r="A32" t="str">
            <v xml:space="preserve">Vote 9 - Energy Sources </v>
          </cell>
          <cell r="J32">
            <v>11710000</v>
          </cell>
          <cell r="K32">
            <v>11400000</v>
          </cell>
          <cell r="L32">
            <v>12300000</v>
          </cell>
        </row>
        <row r="33">
          <cell r="A33" t="str">
            <v xml:space="preserve">Vote 10 - Waste Water Management </v>
          </cell>
          <cell r="J33">
            <v>2000000</v>
          </cell>
          <cell r="K33">
            <v>2700000</v>
          </cell>
          <cell r="L33">
            <v>0</v>
          </cell>
        </row>
        <row r="34">
          <cell r="A34" t="str">
            <v xml:space="preserve">Vote 11 - Waste Management </v>
          </cell>
          <cell r="J34">
            <v>2900000</v>
          </cell>
          <cell r="K34">
            <v>0</v>
          </cell>
          <cell r="L34">
            <v>0</v>
          </cell>
        </row>
        <row r="35">
          <cell r="A35" t="str">
            <v>Vote 12 - [NAME OF VOTE 12]</v>
          </cell>
          <cell r="J35">
            <v>0</v>
          </cell>
          <cell r="K35">
            <v>0</v>
          </cell>
          <cell r="L35">
            <v>0</v>
          </cell>
        </row>
        <row r="36">
          <cell r="A36" t="str">
            <v>Vote 13 - [NAME OF VOTE 13]</v>
          </cell>
          <cell r="J36">
            <v>0</v>
          </cell>
          <cell r="K36">
            <v>0</v>
          </cell>
          <cell r="L36">
            <v>0</v>
          </cell>
        </row>
        <row r="37">
          <cell r="A37" t="str">
            <v>Vote 14 - [NAME OF VOTE 14]</v>
          </cell>
          <cell r="J37">
            <v>0</v>
          </cell>
          <cell r="K37">
            <v>0</v>
          </cell>
          <cell r="L37">
            <v>0</v>
          </cell>
        </row>
        <row r="38">
          <cell r="A38" t="str">
            <v>Vote 15 - [NAME OF VOTE 15]</v>
          </cell>
          <cell r="J38">
            <v>0</v>
          </cell>
          <cell r="K38">
            <v>0</v>
          </cell>
          <cell r="L38">
            <v>0</v>
          </cell>
        </row>
      </sheetData>
      <sheetData sheetId="13"/>
      <sheetData sheetId="14" refreshError="1"/>
      <sheetData sheetId="15"/>
      <sheetData sheetId="16"/>
      <sheetData sheetId="17"/>
      <sheetData sheetId="18"/>
      <sheetData sheetId="19"/>
      <sheetData sheetId="20">
        <row r="9">
          <cell r="C9">
            <v>11845856</v>
          </cell>
          <cell r="D9">
            <v>8599768</v>
          </cell>
          <cell r="E9">
            <v>16863286.57</v>
          </cell>
          <cell r="F9">
            <v>17740178</v>
          </cell>
          <cell r="G9">
            <v>17740178</v>
          </cell>
          <cell r="H9">
            <v>17740178</v>
          </cell>
          <cell r="I9">
            <v>17740178</v>
          </cell>
          <cell r="J9">
            <v>18538486</v>
          </cell>
          <cell r="K9">
            <v>19391256</v>
          </cell>
          <cell r="L9">
            <v>20283254</v>
          </cell>
        </row>
        <row r="15">
          <cell r="C15">
            <v>9782575</v>
          </cell>
          <cell r="D15">
            <v>9667754</v>
          </cell>
          <cell r="E15">
            <v>24474643.210000001</v>
          </cell>
          <cell r="F15">
            <v>13559674.966960002</v>
          </cell>
          <cell r="G15">
            <v>14274775.966959998</v>
          </cell>
          <cell r="H15">
            <v>14274775.966959998</v>
          </cell>
          <cell r="I15">
            <v>14274775.966959998</v>
          </cell>
          <cell r="J15">
            <v>14917924</v>
          </cell>
          <cell r="K15">
            <v>15604149</v>
          </cell>
          <cell r="L15">
            <v>16321940</v>
          </cell>
        </row>
        <row r="21">
          <cell r="C21">
            <v>0</v>
          </cell>
          <cell r="D21">
            <v>0</v>
          </cell>
          <cell r="E21">
            <v>0</v>
          </cell>
          <cell r="F21">
            <v>0</v>
          </cell>
          <cell r="G21">
            <v>0</v>
          </cell>
          <cell r="H21">
            <v>0</v>
          </cell>
          <cell r="I21">
            <v>0</v>
          </cell>
          <cell r="J21">
            <v>0</v>
          </cell>
          <cell r="K21">
            <v>0</v>
          </cell>
          <cell r="L21">
            <v>0</v>
          </cell>
        </row>
        <row r="27">
          <cell r="C27">
            <v>0</v>
          </cell>
          <cell r="D27">
            <v>0</v>
          </cell>
          <cell r="E27">
            <v>0</v>
          </cell>
          <cell r="F27">
            <v>0</v>
          </cell>
          <cell r="G27">
            <v>0</v>
          </cell>
          <cell r="H27">
            <v>0</v>
          </cell>
          <cell r="I27">
            <v>0</v>
          </cell>
          <cell r="J27">
            <v>0</v>
          </cell>
          <cell r="K27">
            <v>0</v>
          </cell>
          <cell r="L27">
            <v>0</v>
          </cell>
        </row>
        <row r="34">
          <cell r="C34">
            <v>4053445</v>
          </cell>
          <cell r="D34">
            <v>4193295</v>
          </cell>
          <cell r="E34">
            <v>8243396.8199999994</v>
          </cell>
          <cell r="F34">
            <v>6672052.9999999991</v>
          </cell>
          <cell r="G34">
            <v>6672052.9999999991</v>
          </cell>
          <cell r="H34">
            <v>6672052.9999999991</v>
          </cell>
          <cell r="I34">
            <v>6672052.9999999991</v>
          </cell>
          <cell r="J34">
            <v>6972296</v>
          </cell>
          <cell r="K34">
            <v>7293021</v>
          </cell>
          <cell r="L34">
            <v>7628501</v>
          </cell>
        </row>
        <row r="59">
          <cell r="C59">
            <v>1239860</v>
          </cell>
          <cell r="D59">
            <v>842364</v>
          </cell>
          <cell r="E59">
            <v>37400569.68</v>
          </cell>
          <cell r="F59">
            <v>4420128.9904399998</v>
          </cell>
          <cell r="G59">
            <v>14774861.99044</v>
          </cell>
          <cell r="H59">
            <v>14774861.99044</v>
          </cell>
          <cell r="I59">
            <v>14774861.99044</v>
          </cell>
          <cell r="J59">
            <v>27576105</v>
          </cell>
          <cell r="K59">
            <v>34924605</v>
          </cell>
          <cell r="L59">
            <v>40789138</v>
          </cell>
        </row>
        <row r="77">
          <cell r="C77">
            <v>68377015</v>
          </cell>
          <cell r="D77">
            <v>74714220</v>
          </cell>
          <cell r="E77">
            <v>95266292.25</v>
          </cell>
          <cell r="F77">
            <v>106169961.94</v>
          </cell>
          <cell r="G77">
            <v>104686695.77680859</v>
          </cell>
          <cell r="H77">
            <v>104686695.77680859</v>
          </cell>
          <cell r="I77">
            <v>104686695.77680859</v>
          </cell>
          <cell r="J77">
            <v>119186185</v>
          </cell>
          <cell r="K77">
            <v>126647762</v>
          </cell>
          <cell r="L77">
            <v>134681190</v>
          </cell>
        </row>
        <row r="86">
          <cell r="C86"/>
        </row>
        <row r="93">
          <cell r="C93">
            <v>31106428</v>
          </cell>
          <cell r="D93">
            <v>28680829</v>
          </cell>
          <cell r="E93">
            <v>5942210.8099999996</v>
          </cell>
          <cell r="F93">
            <v>6221925.8424000004</v>
          </cell>
          <cell r="G93">
            <v>7173395.8424000004</v>
          </cell>
          <cell r="H93">
            <v>7173395.8424000004</v>
          </cell>
          <cell r="I93">
            <v>7173395.8424000004</v>
          </cell>
          <cell r="J93">
            <v>23371686</v>
          </cell>
          <cell r="K93">
            <v>32717762</v>
          </cell>
          <cell r="L93">
            <v>43624612</v>
          </cell>
        </row>
        <row r="98">
          <cell r="C98">
            <v>13029942</v>
          </cell>
          <cell r="D98">
            <v>14679655</v>
          </cell>
          <cell r="E98">
            <v>17096559</v>
          </cell>
          <cell r="F98">
            <v>17985580</v>
          </cell>
          <cell r="G98">
            <v>18554551.650839999</v>
          </cell>
          <cell r="H98">
            <v>18554551.650839999</v>
          </cell>
          <cell r="I98">
            <v>18554551.650839999</v>
          </cell>
          <cell r="J98">
            <v>19389506</v>
          </cell>
          <cell r="K98">
            <v>20281424</v>
          </cell>
          <cell r="L98">
            <v>21214369</v>
          </cell>
        </row>
        <row r="103">
          <cell r="C103">
            <v>0</v>
          </cell>
          <cell r="D103">
            <v>0</v>
          </cell>
          <cell r="E103">
            <v>0</v>
          </cell>
          <cell r="F103">
            <v>0</v>
          </cell>
          <cell r="G103">
            <v>0</v>
          </cell>
          <cell r="H103">
            <v>0</v>
          </cell>
          <cell r="I103">
            <v>0</v>
          </cell>
          <cell r="J103">
            <v>0</v>
          </cell>
          <cell r="K103">
            <v>0</v>
          </cell>
          <cell r="L103">
            <v>0</v>
          </cell>
        </row>
        <row r="127">
          <cell r="C127">
            <v>13404220</v>
          </cell>
          <cell r="D127">
            <v>13883089</v>
          </cell>
          <cell r="E127">
            <v>19376165.5024</v>
          </cell>
          <cell r="F127">
            <v>19459626</v>
          </cell>
          <cell r="G127">
            <v>31309264.100000001</v>
          </cell>
          <cell r="H127">
            <v>31309264.100000001</v>
          </cell>
          <cell r="I127">
            <v>31309264.100000001</v>
          </cell>
          <cell r="J127">
            <v>32718180.984499998</v>
          </cell>
          <cell r="K127">
            <v>34223217.309787005</v>
          </cell>
          <cell r="L127">
            <v>35797485.306037202</v>
          </cell>
        </row>
        <row r="198">
          <cell r="C198">
            <v>61130028</v>
          </cell>
          <cell r="D198">
            <v>75634027</v>
          </cell>
          <cell r="E198">
            <v>112943586.31</v>
          </cell>
          <cell r="F198">
            <v>126314915.07256</v>
          </cell>
          <cell r="G198">
            <v>126172676.7663601</v>
          </cell>
          <cell r="H198">
            <v>126172676.7663601</v>
          </cell>
          <cell r="I198">
            <v>126172676.7663601</v>
          </cell>
          <cell r="J198">
            <v>128751865</v>
          </cell>
          <cell r="K198">
            <v>136995305</v>
          </cell>
          <cell r="L198">
            <v>141061902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A2" t="str">
            <v>Description</v>
          </cell>
          <cell r="B2" t="str">
            <v>Ref</v>
          </cell>
          <cell r="C2" t="str">
            <v>Budget Year 2020/21</v>
          </cell>
        </row>
        <row r="3">
          <cell r="O3" t="str">
            <v>Budget Year 2020/21</v>
          </cell>
          <cell r="P3" t="str">
            <v>Budget Year +1 2021/22</v>
          </cell>
          <cell r="Q3" t="str">
            <v>Budget Year +2 2022/23</v>
          </cell>
        </row>
      </sheetData>
      <sheetData sheetId="49">
        <row r="2">
          <cell r="A2" t="str">
            <v>Description</v>
          </cell>
          <cell r="B2" t="str">
            <v>Ref</v>
          </cell>
          <cell r="C2" t="str">
            <v>Budget Year 2020/21</v>
          </cell>
        </row>
        <row r="3">
          <cell r="O3" t="str">
            <v>Budget Year 2020/21</v>
          </cell>
          <cell r="P3" t="str">
            <v>Budget Year +1 2021/22</v>
          </cell>
          <cell r="Q3" t="str">
            <v>Budget Year +2 2022/23</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view="pageBreakPreview" zoomScale="60" zoomScaleNormal="100" workbookViewId="0">
      <selection activeCell="N45" sqref="N45"/>
    </sheetView>
  </sheetViews>
  <sheetFormatPr defaultRowHeight="14.4" x14ac:dyDescent="0.3"/>
  <cols>
    <col min="14" max="14" width="24.33203125" customWidth="1"/>
  </cols>
  <sheetData>
    <row r="1" spans="1:14" x14ac:dyDescent="0.3">
      <c r="A1" s="9"/>
      <c r="B1" s="9"/>
      <c r="C1" s="9"/>
      <c r="D1" s="9"/>
      <c r="E1" s="9"/>
      <c r="F1" s="9"/>
      <c r="G1" s="9"/>
      <c r="H1" s="9"/>
      <c r="I1" s="9"/>
      <c r="J1" s="9"/>
      <c r="K1" s="9"/>
      <c r="L1" s="9"/>
      <c r="M1" s="9"/>
      <c r="N1" s="9"/>
    </row>
    <row r="2" spans="1:14" x14ac:dyDescent="0.3">
      <c r="A2" s="9"/>
      <c r="B2" s="9"/>
      <c r="C2" s="9"/>
      <c r="D2" s="9"/>
      <c r="E2" s="9"/>
      <c r="F2" s="9"/>
      <c r="G2" s="9"/>
      <c r="H2" s="9"/>
      <c r="I2" s="9"/>
      <c r="J2" s="9"/>
      <c r="K2" s="9"/>
      <c r="L2" s="9"/>
      <c r="M2" s="9"/>
      <c r="N2" s="9"/>
    </row>
    <row r="3" spans="1:14" x14ac:dyDescent="0.3">
      <c r="A3" s="9"/>
      <c r="B3" s="9"/>
      <c r="C3" s="9"/>
      <c r="D3" s="9"/>
      <c r="E3" s="9"/>
      <c r="F3" s="9"/>
      <c r="G3" s="9"/>
      <c r="H3" s="9"/>
      <c r="I3" s="9"/>
      <c r="J3" s="9"/>
      <c r="K3" s="9"/>
      <c r="L3" s="9"/>
      <c r="M3" s="9"/>
      <c r="N3" s="9"/>
    </row>
    <row r="4" spans="1:14" x14ac:dyDescent="0.3">
      <c r="A4" s="9"/>
      <c r="B4" s="9"/>
      <c r="C4" s="9"/>
      <c r="D4" s="9"/>
      <c r="E4" s="9"/>
      <c r="F4" s="9"/>
      <c r="G4" s="9"/>
      <c r="H4" s="9"/>
      <c r="I4" s="9"/>
      <c r="J4" s="9"/>
      <c r="K4" s="9"/>
      <c r="L4" s="9"/>
      <c r="M4" s="9"/>
      <c r="N4" s="9"/>
    </row>
    <row r="5" spans="1:14" x14ac:dyDescent="0.3">
      <c r="A5" s="9"/>
      <c r="B5" s="9"/>
      <c r="C5" s="9"/>
      <c r="D5" s="9"/>
      <c r="E5" s="9"/>
      <c r="F5" s="9"/>
      <c r="G5" s="9"/>
      <c r="H5" s="9"/>
      <c r="I5" s="9"/>
      <c r="J5" s="9"/>
      <c r="K5" s="9"/>
      <c r="L5" s="9"/>
      <c r="M5" s="9"/>
      <c r="N5" s="9"/>
    </row>
    <row r="6" spans="1:14" x14ac:dyDescent="0.3">
      <c r="A6" s="9"/>
      <c r="B6" s="9"/>
      <c r="C6" s="9"/>
      <c r="D6" s="9"/>
      <c r="E6" s="9"/>
      <c r="F6" s="9"/>
      <c r="G6" s="9"/>
      <c r="H6" s="9"/>
      <c r="I6" s="9"/>
      <c r="J6" s="9"/>
      <c r="K6" s="9"/>
      <c r="L6" s="9"/>
      <c r="M6" s="9"/>
      <c r="N6" s="9"/>
    </row>
    <row r="7" spans="1:14" x14ac:dyDescent="0.3">
      <c r="A7" s="9"/>
      <c r="B7" s="9"/>
      <c r="C7" s="9"/>
      <c r="D7" s="9"/>
      <c r="E7" s="9"/>
      <c r="F7" s="9"/>
      <c r="G7" s="9"/>
      <c r="H7" s="9"/>
      <c r="I7" s="9"/>
      <c r="J7" s="9"/>
      <c r="K7" s="9"/>
      <c r="L7" s="9"/>
      <c r="M7" s="9"/>
      <c r="N7" s="9"/>
    </row>
    <row r="8" spans="1:14" x14ac:dyDescent="0.3">
      <c r="A8" s="9"/>
      <c r="B8" s="9"/>
      <c r="C8" s="9"/>
      <c r="D8" s="9"/>
      <c r="E8" s="9"/>
      <c r="F8" s="9"/>
      <c r="G8" s="9"/>
      <c r="H8" s="9"/>
      <c r="I8" s="9"/>
      <c r="J8" s="9"/>
      <c r="K8" s="9"/>
      <c r="L8" s="9"/>
      <c r="M8" s="9"/>
      <c r="N8" s="9"/>
    </row>
    <row r="9" spans="1:14" x14ac:dyDescent="0.3">
      <c r="A9" s="9"/>
      <c r="B9" s="9"/>
      <c r="C9" s="9"/>
      <c r="D9" s="9"/>
      <c r="E9" s="9"/>
      <c r="F9" s="9"/>
      <c r="G9" s="9"/>
      <c r="H9" s="9"/>
      <c r="I9" s="9"/>
      <c r="J9" s="9"/>
      <c r="K9" s="9"/>
      <c r="L9" s="9"/>
      <c r="M9" s="9"/>
      <c r="N9" s="9"/>
    </row>
    <row r="10" spans="1:14" x14ac:dyDescent="0.3">
      <c r="A10" s="9"/>
      <c r="B10" s="9"/>
      <c r="C10" s="9"/>
      <c r="D10" s="9"/>
      <c r="E10" s="9"/>
      <c r="F10" s="9"/>
      <c r="G10" s="9"/>
      <c r="H10" s="9"/>
      <c r="I10" s="9"/>
      <c r="J10" s="9"/>
      <c r="K10" s="9"/>
      <c r="L10" s="9"/>
      <c r="M10" s="9"/>
      <c r="N10" s="9"/>
    </row>
    <row r="11" spans="1:14" x14ac:dyDescent="0.3">
      <c r="A11" s="9"/>
      <c r="B11" s="9"/>
      <c r="C11" s="9"/>
      <c r="D11" s="9"/>
      <c r="E11" s="9"/>
      <c r="F11" s="9"/>
      <c r="G11" s="9"/>
      <c r="H11" s="9"/>
      <c r="I11" s="9"/>
      <c r="J11" s="9"/>
      <c r="K11" s="9"/>
      <c r="L11" s="9"/>
      <c r="M11" s="9"/>
      <c r="N11" s="9"/>
    </row>
    <row r="12" spans="1:14" x14ac:dyDescent="0.3">
      <c r="A12" s="9"/>
      <c r="B12" s="9"/>
      <c r="C12" s="9"/>
      <c r="D12" s="9"/>
      <c r="E12" s="9"/>
      <c r="F12" s="9"/>
      <c r="G12" s="9"/>
      <c r="H12" s="9"/>
      <c r="I12" s="9"/>
      <c r="J12" s="9"/>
      <c r="K12" s="9"/>
      <c r="L12" s="9"/>
      <c r="M12" s="9"/>
      <c r="N12" s="9"/>
    </row>
    <row r="13" spans="1:14" x14ac:dyDescent="0.3">
      <c r="A13" s="9"/>
      <c r="B13" s="9"/>
      <c r="C13" s="9"/>
      <c r="D13" s="9"/>
      <c r="E13" s="9"/>
      <c r="F13" s="9"/>
      <c r="G13" s="9"/>
      <c r="H13" s="9"/>
      <c r="I13" s="9"/>
      <c r="J13" s="9"/>
      <c r="K13" s="9"/>
      <c r="L13" s="9"/>
      <c r="M13" s="9"/>
      <c r="N13" s="9"/>
    </row>
    <row r="14" spans="1:14" x14ac:dyDescent="0.3">
      <c r="A14" s="9"/>
      <c r="B14" s="9"/>
      <c r="C14" s="9"/>
      <c r="D14" s="9"/>
      <c r="E14" s="9"/>
      <c r="F14" s="9"/>
      <c r="G14" s="9"/>
      <c r="H14" s="9"/>
      <c r="I14" s="9"/>
      <c r="J14" s="9"/>
      <c r="K14" s="9"/>
      <c r="L14" s="9"/>
      <c r="M14" s="9"/>
      <c r="N14" s="9"/>
    </row>
    <row r="15" spans="1:14" x14ac:dyDescent="0.3">
      <c r="A15" s="9"/>
      <c r="B15" s="9"/>
      <c r="C15" s="9"/>
      <c r="D15" s="9"/>
      <c r="E15" s="9"/>
      <c r="F15" s="9"/>
      <c r="G15" s="9"/>
      <c r="H15" s="9"/>
      <c r="I15" s="9"/>
      <c r="J15" s="9"/>
      <c r="K15" s="9"/>
      <c r="L15" s="9"/>
      <c r="M15" s="9"/>
      <c r="N15" s="9"/>
    </row>
    <row r="16" spans="1:14" x14ac:dyDescent="0.3">
      <c r="A16" s="9"/>
      <c r="B16" s="9"/>
      <c r="C16" s="9"/>
      <c r="D16" s="9"/>
      <c r="E16" s="9"/>
      <c r="F16" s="9"/>
      <c r="G16" s="9"/>
      <c r="H16" s="9"/>
      <c r="I16" s="9"/>
      <c r="J16" s="9"/>
      <c r="K16" s="9"/>
      <c r="L16" s="9"/>
      <c r="M16" s="9"/>
      <c r="N16" s="9"/>
    </row>
    <row r="17" spans="1:14" x14ac:dyDescent="0.3">
      <c r="A17" s="9"/>
      <c r="B17" s="9"/>
      <c r="C17" s="9"/>
      <c r="D17" s="9"/>
      <c r="E17" s="9"/>
      <c r="F17" s="9"/>
      <c r="G17" s="9"/>
      <c r="H17" s="9"/>
      <c r="I17" s="9"/>
      <c r="J17" s="9"/>
      <c r="K17" s="9"/>
      <c r="L17" s="9"/>
      <c r="M17" s="9"/>
      <c r="N17" s="9"/>
    </row>
    <row r="18" spans="1:14" x14ac:dyDescent="0.3">
      <c r="A18" s="9"/>
      <c r="B18" s="9"/>
      <c r="C18" s="9"/>
      <c r="D18" s="9"/>
      <c r="E18" s="9"/>
      <c r="F18" s="9"/>
      <c r="G18" s="9"/>
      <c r="H18" s="9"/>
      <c r="I18" s="9"/>
      <c r="J18" s="9"/>
      <c r="K18" s="9"/>
      <c r="L18" s="9"/>
      <c r="M18" s="9"/>
      <c r="N18" s="9"/>
    </row>
    <row r="19" spans="1:14" x14ac:dyDescent="0.3">
      <c r="A19" s="9"/>
      <c r="B19" s="9"/>
      <c r="C19" s="9"/>
      <c r="D19" s="9"/>
      <c r="E19" s="9"/>
      <c r="F19" s="9"/>
      <c r="G19" s="9"/>
      <c r="H19" s="9"/>
      <c r="I19" s="9"/>
      <c r="J19" s="9"/>
      <c r="K19" s="9"/>
      <c r="L19" s="9"/>
      <c r="M19" s="9"/>
      <c r="N19" s="9"/>
    </row>
    <row r="20" spans="1:14" x14ac:dyDescent="0.3">
      <c r="A20" s="9"/>
      <c r="B20" s="9"/>
      <c r="C20" s="9"/>
      <c r="D20" s="9"/>
      <c r="E20" s="9"/>
      <c r="F20" s="9"/>
      <c r="G20" s="9"/>
      <c r="H20" s="9"/>
      <c r="I20" s="9"/>
      <c r="J20" s="9"/>
      <c r="K20" s="9"/>
      <c r="L20" s="9"/>
      <c r="M20" s="9"/>
      <c r="N20" s="9"/>
    </row>
    <row r="21" spans="1:14" x14ac:dyDescent="0.3">
      <c r="A21" s="9"/>
      <c r="B21" s="9"/>
      <c r="C21" s="9"/>
      <c r="D21" s="9"/>
      <c r="E21" s="9"/>
      <c r="F21" s="9"/>
      <c r="G21" s="9"/>
      <c r="H21" s="9"/>
      <c r="I21" s="9"/>
      <c r="J21" s="9"/>
      <c r="K21" s="9"/>
      <c r="L21" s="9"/>
      <c r="M21" s="9"/>
      <c r="N21" s="9"/>
    </row>
    <row r="22" spans="1:14" x14ac:dyDescent="0.3">
      <c r="A22" s="9"/>
      <c r="B22" s="9"/>
      <c r="C22" s="9"/>
      <c r="D22" s="9"/>
      <c r="E22" s="9"/>
      <c r="F22" s="9"/>
      <c r="G22" s="9"/>
      <c r="H22" s="9"/>
      <c r="I22" s="9"/>
      <c r="J22" s="9"/>
      <c r="K22" s="9"/>
      <c r="L22" s="9"/>
      <c r="M22" s="9"/>
      <c r="N22" s="9"/>
    </row>
    <row r="23" spans="1:14" x14ac:dyDescent="0.3">
      <c r="A23" s="9"/>
      <c r="B23" s="9"/>
      <c r="C23" s="9"/>
      <c r="D23" s="9"/>
      <c r="E23" s="9"/>
      <c r="F23" s="9"/>
      <c r="G23" s="9"/>
      <c r="H23" s="9"/>
      <c r="I23" s="9"/>
      <c r="J23" s="9"/>
      <c r="K23" s="9"/>
      <c r="L23" s="9"/>
      <c r="M23" s="9"/>
      <c r="N23" s="9"/>
    </row>
    <row r="24" spans="1:14" x14ac:dyDescent="0.3">
      <c r="A24" s="9"/>
      <c r="B24" s="9"/>
      <c r="C24" s="9"/>
      <c r="D24" s="9"/>
      <c r="E24" s="9"/>
      <c r="F24" s="9"/>
      <c r="G24" s="9"/>
      <c r="H24" s="9"/>
      <c r="I24" s="9"/>
      <c r="J24" s="9"/>
      <c r="K24" s="9"/>
      <c r="L24" s="9"/>
      <c r="M24" s="9"/>
      <c r="N24" s="9"/>
    </row>
    <row r="25" spans="1:14" x14ac:dyDescent="0.3">
      <c r="A25" s="9"/>
      <c r="B25" s="9"/>
      <c r="C25" s="9"/>
      <c r="D25" s="9"/>
      <c r="E25" s="9"/>
      <c r="F25" s="9"/>
      <c r="G25" s="9"/>
      <c r="H25" s="9"/>
      <c r="I25" s="9"/>
      <c r="J25" s="9"/>
      <c r="K25" s="9"/>
      <c r="L25" s="9"/>
      <c r="M25" s="9"/>
      <c r="N25" s="9"/>
    </row>
    <row r="26" spans="1:14" x14ac:dyDescent="0.3">
      <c r="A26" s="9"/>
      <c r="B26" s="9"/>
      <c r="C26" s="9"/>
      <c r="D26" s="9"/>
      <c r="E26" s="9"/>
      <c r="F26" s="9"/>
      <c r="G26" s="9"/>
      <c r="H26" s="9"/>
      <c r="I26" s="9"/>
      <c r="J26" s="9"/>
      <c r="K26" s="9"/>
      <c r="L26" s="9"/>
      <c r="M26" s="9"/>
      <c r="N26" s="9"/>
    </row>
    <row r="27" spans="1:14" x14ac:dyDescent="0.3">
      <c r="A27" s="9"/>
      <c r="B27" s="9"/>
      <c r="C27" s="9"/>
      <c r="D27" s="9"/>
      <c r="E27" s="9"/>
      <c r="F27" s="9"/>
      <c r="G27" s="9"/>
      <c r="H27" s="9"/>
      <c r="I27" s="9"/>
      <c r="J27" s="9"/>
      <c r="K27" s="9"/>
      <c r="L27" s="9"/>
      <c r="M27" s="9"/>
      <c r="N27" s="9"/>
    </row>
    <row r="28" spans="1:14" x14ac:dyDescent="0.3">
      <c r="A28" s="9"/>
      <c r="B28" s="9"/>
      <c r="C28" s="9"/>
      <c r="D28" s="9"/>
      <c r="E28" s="9"/>
      <c r="F28" s="9"/>
      <c r="G28" s="9"/>
      <c r="H28" s="9"/>
      <c r="I28" s="9"/>
      <c r="J28" s="9"/>
      <c r="K28" s="9"/>
      <c r="L28" s="9"/>
      <c r="M28" s="9"/>
      <c r="N28" s="9"/>
    </row>
    <row r="29" spans="1:14" x14ac:dyDescent="0.3">
      <c r="A29" s="9"/>
      <c r="B29" s="9"/>
      <c r="C29" s="9"/>
      <c r="D29" s="9"/>
      <c r="E29" s="9"/>
      <c r="F29" s="9"/>
      <c r="G29" s="9"/>
      <c r="H29" s="9"/>
      <c r="I29" s="9"/>
      <c r="J29" s="9"/>
      <c r="K29" s="9"/>
      <c r="L29" s="9"/>
      <c r="M29" s="9"/>
      <c r="N29" s="9"/>
    </row>
    <row r="30" spans="1:14" x14ac:dyDescent="0.3">
      <c r="A30" s="9"/>
      <c r="B30" s="9"/>
      <c r="C30" s="9"/>
      <c r="D30" s="9"/>
      <c r="E30" s="9"/>
      <c r="F30" s="9"/>
      <c r="G30" s="9"/>
      <c r="H30" s="9"/>
      <c r="I30" s="9"/>
      <c r="J30" s="9"/>
      <c r="K30" s="9"/>
      <c r="L30" s="9"/>
      <c r="M30" s="9"/>
      <c r="N30" s="9"/>
    </row>
    <row r="31" spans="1:14" x14ac:dyDescent="0.3">
      <c r="A31" s="9"/>
      <c r="B31" s="9"/>
      <c r="C31" s="9"/>
      <c r="D31" s="9"/>
      <c r="E31" s="9"/>
      <c r="F31" s="9"/>
      <c r="G31" s="9"/>
      <c r="H31" s="9"/>
      <c r="I31" s="9"/>
      <c r="J31" s="9"/>
      <c r="K31" s="9"/>
      <c r="L31" s="9"/>
      <c r="M31" s="9"/>
      <c r="N31" s="9"/>
    </row>
    <row r="32" spans="1:14" x14ac:dyDescent="0.3">
      <c r="A32" s="9"/>
      <c r="B32" s="9"/>
      <c r="C32" s="9"/>
      <c r="D32" s="9"/>
      <c r="E32" s="9"/>
      <c r="F32" s="9"/>
      <c r="G32" s="9"/>
      <c r="H32" s="9"/>
      <c r="I32" s="9"/>
      <c r="J32" s="9"/>
      <c r="K32" s="9"/>
      <c r="L32" s="9"/>
      <c r="M32" s="9"/>
      <c r="N32" s="9"/>
    </row>
    <row r="33" spans="1:14" x14ac:dyDescent="0.3">
      <c r="A33" s="9"/>
      <c r="B33" s="9"/>
      <c r="C33" s="9"/>
      <c r="D33" s="9"/>
      <c r="E33" s="9"/>
      <c r="F33" s="9"/>
      <c r="G33" s="9"/>
      <c r="H33" s="9"/>
      <c r="I33" s="9"/>
      <c r="J33" s="9"/>
      <c r="K33" s="9"/>
      <c r="L33" s="9"/>
      <c r="M33" s="9"/>
      <c r="N33" s="9"/>
    </row>
    <row r="34" spans="1:14" x14ac:dyDescent="0.3">
      <c r="A34" s="9"/>
      <c r="B34" s="9"/>
      <c r="C34" s="9"/>
      <c r="D34" s="9"/>
      <c r="E34" s="9"/>
      <c r="F34" s="9"/>
      <c r="G34" s="9"/>
      <c r="H34" s="9"/>
      <c r="I34" s="9"/>
      <c r="J34" s="9"/>
      <c r="K34" s="9"/>
      <c r="L34" s="9"/>
      <c r="M34" s="9"/>
      <c r="N34" s="9"/>
    </row>
    <row r="35" spans="1:14" x14ac:dyDescent="0.3">
      <c r="A35" s="9"/>
      <c r="B35" s="9"/>
      <c r="C35" s="9"/>
      <c r="D35" s="9"/>
      <c r="E35" s="9"/>
      <c r="F35" s="9"/>
      <c r="G35" s="9"/>
      <c r="H35" s="9"/>
      <c r="I35" s="9"/>
      <c r="J35" s="9"/>
      <c r="K35" s="9"/>
      <c r="L35" s="9"/>
      <c r="M35" s="9"/>
      <c r="N35" s="9"/>
    </row>
    <row r="36" spans="1:14" x14ac:dyDescent="0.3">
      <c r="A36" s="9"/>
      <c r="B36" s="9"/>
      <c r="C36" s="9"/>
      <c r="D36" s="9"/>
      <c r="E36" s="9"/>
      <c r="F36" s="9"/>
      <c r="G36" s="9"/>
      <c r="H36" s="9"/>
      <c r="I36" s="9"/>
      <c r="J36" s="9"/>
      <c r="K36" s="9"/>
      <c r="L36" s="9"/>
      <c r="M36" s="9"/>
      <c r="N36" s="9"/>
    </row>
    <row r="37" spans="1:14" x14ac:dyDescent="0.3">
      <c r="A37" s="9"/>
      <c r="B37" s="9"/>
      <c r="C37" s="9"/>
      <c r="D37" s="9"/>
      <c r="E37" s="9"/>
      <c r="F37" s="9"/>
      <c r="G37" s="9"/>
      <c r="H37" s="9"/>
      <c r="I37" s="9"/>
      <c r="J37" s="9"/>
      <c r="K37" s="9"/>
      <c r="L37" s="9"/>
      <c r="M37" s="9"/>
      <c r="N37" s="9"/>
    </row>
    <row r="38" spans="1:14" x14ac:dyDescent="0.3">
      <c r="A38" s="9"/>
      <c r="B38" s="9"/>
      <c r="C38" s="9"/>
      <c r="D38" s="9"/>
      <c r="E38" s="9"/>
      <c r="F38" s="9"/>
      <c r="G38" s="9"/>
      <c r="H38" s="9"/>
      <c r="I38" s="9"/>
      <c r="J38" s="9"/>
      <c r="K38" s="9"/>
      <c r="L38" s="9"/>
      <c r="M38" s="9"/>
      <c r="N38" s="9"/>
    </row>
    <row r="39" spans="1:14" x14ac:dyDescent="0.3">
      <c r="A39" s="9"/>
      <c r="B39" s="9"/>
      <c r="C39" s="9"/>
      <c r="D39" s="9"/>
      <c r="E39" s="9"/>
      <c r="F39" s="9"/>
      <c r="G39" s="9"/>
      <c r="H39" s="9"/>
      <c r="I39" s="9"/>
      <c r="J39" s="9"/>
      <c r="K39" s="9"/>
      <c r="L39" s="9"/>
      <c r="M39" s="9"/>
      <c r="N39" s="9"/>
    </row>
    <row r="40" spans="1:14" x14ac:dyDescent="0.3">
      <c r="A40" s="9"/>
      <c r="B40" s="9"/>
      <c r="C40" s="9"/>
      <c r="D40" s="9"/>
      <c r="E40" s="9"/>
      <c r="F40" s="9"/>
      <c r="G40" s="9"/>
      <c r="H40" s="9"/>
      <c r="I40" s="9"/>
      <c r="J40" s="9"/>
      <c r="K40" s="9"/>
      <c r="L40" s="9"/>
      <c r="M40" s="9"/>
      <c r="N40" s="9"/>
    </row>
    <row r="41" spans="1:14" x14ac:dyDescent="0.3">
      <c r="A41" s="9"/>
      <c r="B41" s="9"/>
      <c r="C41" s="9"/>
      <c r="D41" s="9"/>
      <c r="E41" s="9"/>
      <c r="F41" s="9"/>
      <c r="G41" s="9"/>
      <c r="H41" s="9"/>
      <c r="I41" s="9"/>
      <c r="J41" s="9"/>
      <c r="K41" s="9"/>
      <c r="L41" s="9"/>
      <c r="M41" s="9"/>
      <c r="N41" s="9"/>
    </row>
    <row r="42" spans="1:14" x14ac:dyDescent="0.3">
      <c r="A42" s="9"/>
      <c r="B42" s="9"/>
      <c r="C42" s="9"/>
      <c r="D42" s="9"/>
      <c r="E42" s="9"/>
      <c r="F42" s="9"/>
      <c r="G42" s="9"/>
      <c r="H42" s="9"/>
      <c r="I42" s="9"/>
      <c r="J42" s="9"/>
      <c r="K42" s="9"/>
      <c r="L42" s="9"/>
      <c r="M42" s="9"/>
      <c r="N42" s="9"/>
    </row>
    <row r="43" spans="1:14" x14ac:dyDescent="0.3">
      <c r="A43" s="9"/>
      <c r="B43" s="9"/>
      <c r="C43" s="9"/>
      <c r="D43" s="9"/>
      <c r="E43" s="9"/>
      <c r="F43" s="9"/>
      <c r="G43" s="9"/>
      <c r="H43" s="9"/>
      <c r="I43" s="9"/>
      <c r="J43" s="9"/>
      <c r="K43" s="9"/>
      <c r="L43" s="9"/>
      <c r="M43" s="9"/>
      <c r="N43" s="9"/>
    </row>
    <row r="53" spans="18:18" x14ac:dyDescent="0.3">
      <c r="R53" s="3"/>
    </row>
  </sheetData>
  <pageMargins left="0.70866141732283472" right="0.70866141732283472" top="0.74803149606299213" bottom="0.74803149606299213" header="0.31496062992125984" footer="0.31496062992125984"/>
  <pageSetup paperSize="9"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8"/>
  <sheetViews>
    <sheetView view="pageBreakPreview" topLeftCell="A12" zoomScale="60" zoomScaleNormal="100" workbookViewId="0">
      <selection activeCell="N45" sqref="N45"/>
    </sheetView>
  </sheetViews>
  <sheetFormatPr defaultColWidth="9.109375" defaultRowHeight="10.199999999999999" x14ac:dyDescent="0.2"/>
  <cols>
    <col min="1" max="1" width="8.33203125" style="272" customWidth="1"/>
    <col min="2" max="2" width="7" style="39" customWidth="1"/>
    <col min="3" max="5" width="8.33203125" style="39" customWidth="1"/>
    <col min="6" max="6" width="7.21875" style="39" customWidth="1"/>
    <col min="7" max="10" width="8.33203125" style="39" customWidth="1"/>
    <col min="11" max="11" width="7.44140625" style="39" customWidth="1"/>
    <col min="12" max="12" width="7.109375" style="39" customWidth="1"/>
    <col min="13" max="13" width="7.33203125" style="39" customWidth="1"/>
    <col min="14" max="14" width="7.6640625" style="39" customWidth="1"/>
    <col min="15" max="15" width="7.5546875" style="39" customWidth="1"/>
    <col min="16" max="16" width="7.33203125" style="39" customWidth="1"/>
    <col min="17" max="17" width="6.6640625" style="39" customWidth="1"/>
    <col min="18" max="16384" width="9.109375" style="39"/>
  </cols>
  <sheetData>
    <row r="1" spans="1:17" ht="25.2" customHeight="1" x14ac:dyDescent="0.3">
      <c r="A1" s="515" t="s">
        <v>835</v>
      </c>
      <c r="B1" s="515"/>
      <c r="C1" s="515"/>
      <c r="D1" s="515"/>
      <c r="E1" s="515"/>
      <c r="F1" s="515"/>
      <c r="G1" s="515"/>
      <c r="H1" s="515"/>
      <c r="I1" s="515"/>
      <c r="J1" s="515"/>
      <c r="K1" s="515"/>
      <c r="L1" s="515"/>
      <c r="M1" s="515"/>
      <c r="N1" s="515"/>
      <c r="O1" s="515"/>
      <c r="P1" s="515"/>
      <c r="Q1" s="515"/>
    </row>
    <row r="2" spans="1:17" ht="20.399999999999999" customHeight="1" x14ac:dyDescent="0.2">
      <c r="A2" s="566" t="s">
        <v>836</v>
      </c>
      <c r="B2" s="568" t="s">
        <v>822</v>
      </c>
      <c r="C2" s="624" t="s">
        <v>832</v>
      </c>
      <c r="D2" s="625"/>
      <c r="E2" s="625"/>
      <c r="F2" s="625"/>
      <c r="G2" s="625"/>
      <c r="H2" s="625"/>
      <c r="I2" s="625"/>
      <c r="J2" s="625"/>
      <c r="K2" s="625"/>
      <c r="L2" s="625"/>
      <c r="M2" s="625"/>
      <c r="N2" s="625"/>
      <c r="O2" s="626" t="s">
        <v>376</v>
      </c>
      <c r="P2" s="627"/>
      <c r="Q2" s="628"/>
    </row>
    <row r="3" spans="1:17" ht="30.6" customHeight="1" x14ac:dyDescent="0.2">
      <c r="A3" s="567" t="s">
        <v>444</v>
      </c>
      <c r="B3" s="569"/>
      <c r="C3" s="582" t="s">
        <v>377</v>
      </c>
      <c r="D3" s="565" t="s">
        <v>378</v>
      </c>
      <c r="E3" s="565" t="s">
        <v>379</v>
      </c>
      <c r="F3" s="565" t="s">
        <v>380</v>
      </c>
      <c r="G3" s="565" t="s">
        <v>381</v>
      </c>
      <c r="H3" s="565" t="s">
        <v>382</v>
      </c>
      <c r="I3" s="565" t="s">
        <v>383</v>
      </c>
      <c r="J3" s="565" t="s">
        <v>384</v>
      </c>
      <c r="K3" s="565" t="s">
        <v>385</v>
      </c>
      <c r="L3" s="565" t="s">
        <v>386</v>
      </c>
      <c r="M3" s="565" t="s">
        <v>387</v>
      </c>
      <c r="N3" s="540" t="s">
        <v>388</v>
      </c>
      <c r="O3" s="532" t="s">
        <v>832</v>
      </c>
      <c r="P3" s="539" t="s">
        <v>833</v>
      </c>
      <c r="Q3" s="540" t="s">
        <v>834</v>
      </c>
    </row>
    <row r="4" spans="1:17" x14ac:dyDescent="0.2">
      <c r="A4" s="547" t="s">
        <v>336</v>
      </c>
      <c r="B4" s="548"/>
      <c r="C4" s="536"/>
      <c r="D4" s="533"/>
      <c r="E4" s="533"/>
      <c r="F4" s="533"/>
      <c r="G4" s="533"/>
      <c r="H4" s="533"/>
      <c r="I4" s="533"/>
      <c r="J4" s="533"/>
      <c r="K4" s="533"/>
      <c r="L4" s="533"/>
      <c r="M4" s="533"/>
      <c r="N4" s="549"/>
      <c r="O4" s="534"/>
      <c r="P4" s="533"/>
      <c r="Q4" s="535"/>
    </row>
    <row r="5" spans="1:17" ht="12.75" customHeight="1" x14ac:dyDescent="0.2">
      <c r="A5" s="527" t="s">
        <v>337</v>
      </c>
      <c r="B5" s="550"/>
      <c r="C5" s="584">
        <v>1070000</v>
      </c>
      <c r="D5" s="584">
        <v>999000</v>
      </c>
      <c r="E5" s="584">
        <v>1587565</v>
      </c>
      <c r="F5" s="584">
        <v>935000</v>
      </c>
      <c r="G5" s="584">
        <v>977403</v>
      </c>
      <c r="H5" s="584">
        <v>986608</v>
      </c>
      <c r="I5" s="584">
        <v>962608</v>
      </c>
      <c r="J5" s="584">
        <v>2193897</v>
      </c>
      <c r="K5" s="584">
        <v>2301000</v>
      </c>
      <c r="L5" s="584">
        <v>2244608</v>
      </c>
      <c r="M5" s="584">
        <v>2115000</v>
      </c>
      <c r="N5" s="544">
        <v>2165797</v>
      </c>
      <c r="O5" s="518">
        <v>18538486</v>
      </c>
      <c r="P5" s="516">
        <v>19391256</v>
      </c>
      <c r="Q5" s="517">
        <v>20283254</v>
      </c>
    </row>
    <row r="6" spans="1:17" ht="12.75" customHeight="1" x14ac:dyDescent="0.2">
      <c r="A6" s="527" t="s">
        <v>338</v>
      </c>
      <c r="B6" s="550"/>
      <c r="C6" s="584">
        <v>1511000</v>
      </c>
      <c r="D6" s="584">
        <v>1035000</v>
      </c>
      <c r="E6" s="584">
        <v>1221044</v>
      </c>
      <c r="F6" s="584">
        <v>1020000</v>
      </c>
      <c r="G6" s="584">
        <v>1390000</v>
      </c>
      <c r="H6" s="584">
        <v>1180000</v>
      </c>
      <c r="I6" s="584">
        <v>1010000</v>
      </c>
      <c r="J6" s="584">
        <v>1050000</v>
      </c>
      <c r="K6" s="584">
        <v>1190653</v>
      </c>
      <c r="L6" s="584">
        <v>1245000</v>
      </c>
      <c r="M6" s="584">
        <v>1354000</v>
      </c>
      <c r="N6" s="544">
        <v>1711227</v>
      </c>
      <c r="O6" s="518">
        <v>14917924</v>
      </c>
      <c r="P6" s="520">
        <v>15604149</v>
      </c>
      <c r="Q6" s="529">
        <v>16321940</v>
      </c>
    </row>
    <row r="7" spans="1:17" ht="12.75" customHeight="1" x14ac:dyDescent="0.2">
      <c r="A7" s="527" t="s">
        <v>339</v>
      </c>
      <c r="B7" s="550"/>
      <c r="C7" s="584">
        <v>0</v>
      </c>
      <c r="D7" s="584">
        <v>0</v>
      </c>
      <c r="E7" s="584">
        <v>0</v>
      </c>
      <c r="F7" s="584">
        <v>0</v>
      </c>
      <c r="G7" s="584">
        <v>0</v>
      </c>
      <c r="H7" s="584">
        <v>0</v>
      </c>
      <c r="I7" s="584">
        <v>0</v>
      </c>
      <c r="J7" s="584">
        <v>0</v>
      </c>
      <c r="K7" s="584">
        <v>0</v>
      </c>
      <c r="L7" s="584">
        <v>0</v>
      </c>
      <c r="M7" s="584">
        <v>0</v>
      </c>
      <c r="N7" s="544">
        <v>0</v>
      </c>
      <c r="O7" s="518">
        <v>0</v>
      </c>
      <c r="P7" s="520">
        <v>0</v>
      </c>
      <c r="Q7" s="529">
        <v>0</v>
      </c>
    </row>
    <row r="8" spans="1:17" ht="12.75" customHeight="1" x14ac:dyDescent="0.2">
      <c r="A8" s="527" t="s">
        <v>340</v>
      </c>
      <c r="B8" s="550"/>
      <c r="C8" s="584">
        <v>0</v>
      </c>
      <c r="D8" s="584">
        <v>0</v>
      </c>
      <c r="E8" s="584">
        <v>0</v>
      </c>
      <c r="F8" s="584">
        <v>0</v>
      </c>
      <c r="G8" s="584">
        <v>0</v>
      </c>
      <c r="H8" s="584">
        <v>0</v>
      </c>
      <c r="I8" s="584">
        <v>0</v>
      </c>
      <c r="J8" s="584">
        <v>0</v>
      </c>
      <c r="K8" s="584">
        <v>0</v>
      </c>
      <c r="L8" s="584">
        <v>0</v>
      </c>
      <c r="M8" s="584">
        <v>0</v>
      </c>
      <c r="N8" s="544">
        <v>0</v>
      </c>
      <c r="O8" s="518">
        <v>0</v>
      </c>
      <c r="P8" s="520">
        <v>0</v>
      </c>
      <c r="Q8" s="529">
        <v>0</v>
      </c>
    </row>
    <row r="9" spans="1:17" ht="12.75" customHeight="1" x14ac:dyDescent="0.2">
      <c r="A9" s="527" t="s">
        <v>341</v>
      </c>
      <c r="B9" s="550"/>
      <c r="C9" s="584">
        <v>434079</v>
      </c>
      <c r="D9" s="584">
        <v>433864</v>
      </c>
      <c r="E9" s="584">
        <v>433280</v>
      </c>
      <c r="F9" s="584">
        <v>433066</v>
      </c>
      <c r="G9" s="584">
        <v>433864</v>
      </c>
      <c r="H9" s="584">
        <v>433804</v>
      </c>
      <c r="I9" s="584">
        <v>434542</v>
      </c>
      <c r="J9" s="584">
        <v>450000</v>
      </c>
      <c r="K9" s="584">
        <v>530000</v>
      </c>
      <c r="L9" s="584">
        <v>989000</v>
      </c>
      <c r="M9" s="584">
        <v>975000</v>
      </c>
      <c r="N9" s="544">
        <v>991797</v>
      </c>
      <c r="O9" s="518">
        <v>6972296</v>
      </c>
      <c r="P9" s="520">
        <v>7293021</v>
      </c>
      <c r="Q9" s="529">
        <v>7628501</v>
      </c>
    </row>
    <row r="10" spans="1:17" ht="12.75" customHeight="1" x14ac:dyDescent="0.2">
      <c r="A10" s="527"/>
      <c r="B10" s="550"/>
      <c r="C10" s="574"/>
      <c r="D10" s="573"/>
      <c r="E10" s="573"/>
      <c r="F10" s="573"/>
      <c r="G10" s="573"/>
      <c r="H10" s="573"/>
      <c r="I10" s="573"/>
      <c r="J10" s="573"/>
      <c r="K10" s="573"/>
      <c r="L10" s="573"/>
      <c r="M10" s="573"/>
      <c r="N10" s="581"/>
      <c r="O10" s="578"/>
      <c r="P10" s="576"/>
      <c r="Q10" s="577"/>
    </row>
    <row r="11" spans="1:17" ht="12.75" customHeight="1" x14ac:dyDescent="0.2">
      <c r="A11" s="527" t="s">
        <v>342</v>
      </c>
      <c r="B11" s="550"/>
      <c r="C11" s="584">
        <v>8900</v>
      </c>
      <c r="D11" s="583">
        <v>5500</v>
      </c>
      <c r="E11" s="583">
        <v>25000</v>
      </c>
      <c r="F11" s="583">
        <v>7200</v>
      </c>
      <c r="G11" s="583">
        <v>11700</v>
      </c>
      <c r="H11" s="583">
        <v>29500</v>
      </c>
      <c r="I11" s="583">
        <v>8900</v>
      </c>
      <c r="J11" s="583">
        <v>6450</v>
      </c>
      <c r="K11" s="583">
        <v>27800</v>
      </c>
      <c r="L11" s="583">
        <v>9500</v>
      </c>
      <c r="M11" s="583">
        <v>7000</v>
      </c>
      <c r="N11" s="544">
        <v>9307</v>
      </c>
      <c r="O11" s="518">
        <v>156757</v>
      </c>
      <c r="P11" s="516">
        <v>163961</v>
      </c>
      <c r="Q11" s="517">
        <v>171503</v>
      </c>
    </row>
    <row r="12" spans="1:17" ht="12.75" customHeight="1" x14ac:dyDescent="0.2">
      <c r="A12" s="527" t="s">
        <v>343</v>
      </c>
      <c r="B12" s="550"/>
      <c r="C12" s="584">
        <v>2000</v>
      </c>
      <c r="D12" s="583">
        <v>2200</v>
      </c>
      <c r="E12" s="583">
        <v>2400</v>
      </c>
      <c r="F12" s="583">
        <v>2600</v>
      </c>
      <c r="G12" s="583">
        <v>2800</v>
      </c>
      <c r="H12" s="583">
        <v>3000</v>
      </c>
      <c r="I12" s="583">
        <v>3200</v>
      </c>
      <c r="J12" s="583">
        <v>3000</v>
      </c>
      <c r="K12" s="583">
        <v>3000</v>
      </c>
      <c r="L12" s="583">
        <v>2000</v>
      </c>
      <c r="M12" s="583">
        <v>2000</v>
      </c>
      <c r="N12" s="544">
        <v>1872</v>
      </c>
      <c r="O12" s="518">
        <v>30072</v>
      </c>
      <c r="P12" s="516">
        <v>31380</v>
      </c>
      <c r="Q12" s="517">
        <v>32823</v>
      </c>
    </row>
    <row r="13" spans="1:17" ht="12.75" customHeight="1" x14ac:dyDescent="0.2">
      <c r="A13" s="527" t="s">
        <v>344</v>
      </c>
      <c r="B13" s="550"/>
      <c r="C13" s="584">
        <v>725000</v>
      </c>
      <c r="D13" s="584">
        <v>836000</v>
      </c>
      <c r="E13" s="584">
        <v>853000</v>
      </c>
      <c r="F13" s="584">
        <v>875000</v>
      </c>
      <c r="G13" s="584">
        <v>906676</v>
      </c>
      <c r="H13" s="584">
        <v>930000</v>
      </c>
      <c r="I13" s="584">
        <v>1030000</v>
      </c>
      <c r="J13" s="584">
        <v>950000</v>
      </c>
      <c r="K13" s="584">
        <v>806676</v>
      </c>
      <c r="L13" s="584">
        <v>846000</v>
      </c>
      <c r="M13" s="584">
        <v>925000</v>
      </c>
      <c r="N13" s="544">
        <v>1004376</v>
      </c>
      <c r="O13" s="518">
        <v>10687728</v>
      </c>
      <c r="P13" s="516">
        <v>11179364</v>
      </c>
      <c r="Q13" s="517">
        <v>11693614</v>
      </c>
    </row>
    <row r="14" spans="1:17" ht="10.199999999999999" customHeight="1" x14ac:dyDescent="0.2">
      <c r="A14" s="527" t="s">
        <v>345</v>
      </c>
      <c r="B14" s="550"/>
      <c r="C14" s="584">
        <v>0</v>
      </c>
      <c r="D14" s="584">
        <v>0</v>
      </c>
      <c r="E14" s="584">
        <v>0</v>
      </c>
      <c r="F14" s="584">
        <v>0</v>
      </c>
      <c r="G14" s="584">
        <v>0</v>
      </c>
      <c r="H14" s="584">
        <v>0</v>
      </c>
      <c r="I14" s="584">
        <v>0</v>
      </c>
      <c r="J14" s="584">
        <v>0</v>
      </c>
      <c r="K14" s="584">
        <v>0</v>
      </c>
      <c r="L14" s="584">
        <v>0</v>
      </c>
      <c r="M14" s="584">
        <v>0</v>
      </c>
      <c r="N14" s="544">
        <v>0</v>
      </c>
      <c r="O14" s="518">
        <v>0</v>
      </c>
      <c r="P14" s="516">
        <v>0</v>
      </c>
      <c r="Q14" s="517">
        <v>0</v>
      </c>
    </row>
    <row r="15" spans="1:17" ht="12.75" customHeight="1" x14ac:dyDescent="0.2">
      <c r="A15" s="527" t="s">
        <v>346</v>
      </c>
      <c r="B15" s="550"/>
      <c r="C15" s="584">
        <v>7100</v>
      </c>
      <c r="D15" s="583">
        <v>4400</v>
      </c>
      <c r="E15" s="583">
        <v>11700</v>
      </c>
      <c r="F15" s="583">
        <v>8000</v>
      </c>
      <c r="G15" s="583">
        <v>5500</v>
      </c>
      <c r="H15" s="583">
        <v>14400</v>
      </c>
      <c r="I15" s="583">
        <v>6200</v>
      </c>
      <c r="J15" s="583">
        <v>3600</v>
      </c>
      <c r="K15" s="583">
        <v>12400</v>
      </c>
      <c r="L15" s="583">
        <v>3900</v>
      </c>
      <c r="M15" s="583">
        <v>4010</v>
      </c>
      <c r="N15" s="544">
        <v>5076</v>
      </c>
      <c r="O15" s="518">
        <v>86286</v>
      </c>
      <c r="P15" s="516">
        <v>90255</v>
      </c>
      <c r="Q15" s="517">
        <v>94407</v>
      </c>
    </row>
    <row r="16" spans="1:17" ht="12.75" customHeight="1" x14ac:dyDescent="0.2">
      <c r="A16" s="527" t="s">
        <v>347</v>
      </c>
      <c r="B16" s="550"/>
      <c r="C16" s="584">
        <v>1300000</v>
      </c>
      <c r="D16" s="583">
        <v>1400000</v>
      </c>
      <c r="E16" s="583">
        <v>1450000</v>
      </c>
      <c r="F16" s="583">
        <v>1515000</v>
      </c>
      <c r="G16" s="583">
        <v>1600000</v>
      </c>
      <c r="H16" s="583">
        <v>1320000</v>
      </c>
      <c r="I16" s="583">
        <v>1465000</v>
      </c>
      <c r="J16" s="583">
        <v>1057000</v>
      </c>
      <c r="K16" s="583">
        <v>1350000</v>
      </c>
      <c r="L16" s="583">
        <v>1100000</v>
      </c>
      <c r="M16" s="583">
        <v>985000</v>
      </c>
      <c r="N16" s="544">
        <v>1053856</v>
      </c>
      <c r="O16" s="518">
        <v>15595856</v>
      </c>
      <c r="P16" s="516">
        <v>16313265</v>
      </c>
      <c r="Q16" s="517">
        <v>17063675</v>
      </c>
    </row>
    <row r="17" spans="1:17" ht="12.75" customHeight="1" x14ac:dyDescent="0.2">
      <c r="A17" s="527" t="s">
        <v>348</v>
      </c>
      <c r="B17" s="550"/>
      <c r="C17" s="584">
        <v>190000</v>
      </c>
      <c r="D17" s="583">
        <v>160000</v>
      </c>
      <c r="E17" s="583">
        <v>240000</v>
      </c>
      <c r="F17" s="583">
        <v>295000</v>
      </c>
      <c r="G17" s="583">
        <v>330000</v>
      </c>
      <c r="H17" s="583">
        <v>250000</v>
      </c>
      <c r="I17" s="583">
        <v>225000</v>
      </c>
      <c r="J17" s="583">
        <v>230000</v>
      </c>
      <c r="K17" s="583">
        <v>255000</v>
      </c>
      <c r="L17" s="583">
        <v>191500</v>
      </c>
      <c r="M17" s="583">
        <v>230000</v>
      </c>
      <c r="N17" s="544">
        <v>289623</v>
      </c>
      <c r="O17" s="518">
        <v>2886123</v>
      </c>
      <c r="P17" s="516">
        <v>3018885</v>
      </c>
      <c r="Q17" s="517">
        <v>3157754</v>
      </c>
    </row>
    <row r="18" spans="1:17" ht="12.75" customHeight="1" x14ac:dyDescent="0.2">
      <c r="A18" s="527" t="s">
        <v>349</v>
      </c>
      <c r="B18" s="550"/>
      <c r="C18" s="584">
        <v>119520000</v>
      </c>
      <c r="D18" s="583"/>
      <c r="E18" s="583"/>
      <c r="F18" s="583"/>
      <c r="G18" s="583"/>
      <c r="H18" s="583">
        <v>104470000</v>
      </c>
      <c r="I18" s="583"/>
      <c r="J18" s="583"/>
      <c r="K18" s="583">
        <v>77946000</v>
      </c>
      <c r="L18" s="583"/>
      <c r="M18" s="583"/>
      <c r="N18" s="544">
        <v>0</v>
      </c>
      <c r="O18" s="518">
        <v>301936000</v>
      </c>
      <c r="P18" s="516">
        <v>324717000</v>
      </c>
      <c r="Q18" s="517">
        <v>343315000</v>
      </c>
    </row>
    <row r="19" spans="1:17" ht="12.75" customHeight="1" x14ac:dyDescent="0.2">
      <c r="A19" s="527" t="s">
        <v>350</v>
      </c>
      <c r="B19" s="550"/>
      <c r="C19" s="584">
        <v>2350000</v>
      </c>
      <c r="D19" s="583">
        <v>2100000</v>
      </c>
      <c r="E19" s="583">
        <v>1890000</v>
      </c>
      <c r="F19" s="583">
        <v>3750000</v>
      </c>
      <c r="G19" s="583">
        <v>4400000</v>
      </c>
      <c r="H19" s="583">
        <v>1750000</v>
      </c>
      <c r="I19" s="583">
        <v>1020000</v>
      </c>
      <c r="J19" s="583">
        <v>3110000</v>
      </c>
      <c r="K19" s="583">
        <v>2020000</v>
      </c>
      <c r="L19" s="583">
        <v>1500000</v>
      </c>
      <c r="M19" s="583">
        <v>1099000</v>
      </c>
      <c r="N19" s="544">
        <v>2587105</v>
      </c>
      <c r="O19" s="518">
        <v>27576105</v>
      </c>
      <c r="P19" s="516">
        <v>34924605</v>
      </c>
      <c r="Q19" s="517">
        <v>40789138</v>
      </c>
    </row>
    <row r="20" spans="1:17" ht="12.75" customHeight="1" x14ac:dyDescent="0.2">
      <c r="A20" s="527" t="s">
        <v>796</v>
      </c>
      <c r="B20" s="550"/>
      <c r="C20" s="584"/>
      <c r="D20" s="583"/>
      <c r="E20" s="583"/>
      <c r="F20" s="583"/>
      <c r="G20" s="583"/>
      <c r="H20" s="583"/>
      <c r="I20" s="583"/>
      <c r="J20" s="583"/>
      <c r="K20" s="583">
        <v>634000</v>
      </c>
      <c r="L20" s="583"/>
      <c r="M20" s="583"/>
      <c r="N20" s="544">
        <v>319</v>
      </c>
      <c r="O20" s="518">
        <v>634319</v>
      </c>
      <c r="P20" s="516">
        <v>663498</v>
      </c>
      <c r="Q20" s="517">
        <v>694019</v>
      </c>
    </row>
    <row r="21" spans="1:17" ht="12.75" customHeight="1" x14ac:dyDescent="0.2">
      <c r="A21" s="530" t="s">
        <v>351</v>
      </c>
      <c r="B21" s="551"/>
      <c r="C21" s="524">
        <v>127118079</v>
      </c>
      <c r="D21" s="521">
        <v>6975964</v>
      </c>
      <c r="E21" s="521">
        <v>7713989</v>
      </c>
      <c r="F21" s="521">
        <v>8840866</v>
      </c>
      <c r="G21" s="521">
        <v>10057943</v>
      </c>
      <c r="H21" s="521">
        <v>111367312</v>
      </c>
      <c r="I21" s="521">
        <v>6165450</v>
      </c>
      <c r="J21" s="521">
        <v>9053947</v>
      </c>
      <c r="K21" s="521">
        <v>87076529</v>
      </c>
      <c r="L21" s="521">
        <v>8131508</v>
      </c>
      <c r="M21" s="521">
        <v>7696010</v>
      </c>
      <c r="N21" s="552">
        <v>9820355</v>
      </c>
      <c r="O21" s="523">
        <v>400017952</v>
      </c>
      <c r="P21" s="521">
        <v>433390639</v>
      </c>
      <c r="Q21" s="522">
        <v>461245628</v>
      </c>
    </row>
    <row r="22" spans="1:17" ht="12.75" customHeight="1" x14ac:dyDescent="0.2">
      <c r="A22" s="531"/>
      <c r="B22" s="550"/>
      <c r="C22" s="519"/>
      <c r="D22" s="516"/>
      <c r="E22" s="516"/>
      <c r="F22" s="516"/>
      <c r="G22" s="516"/>
      <c r="H22" s="516"/>
      <c r="I22" s="516"/>
      <c r="J22" s="516"/>
      <c r="K22" s="516"/>
      <c r="L22" s="516"/>
      <c r="M22" s="516"/>
      <c r="N22" s="544"/>
      <c r="O22" s="518"/>
      <c r="P22" s="516"/>
      <c r="Q22" s="517"/>
    </row>
    <row r="23" spans="1:17" ht="12.75" customHeight="1" x14ac:dyDescent="0.2">
      <c r="A23" s="526" t="s">
        <v>352</v>
      </c>
      <c r="B23" s="553"/>
      <c r="C23" s="519"/>
      <c r="D23" s="516"/>
      <c r="E23" s="516"/>
      <c r="F23" s="516"/>
      <c r="G23" s="516"/>
      <c r="H23" s="516"/>
      <c r="I23" s="516"/>
      <c r="J23" s="516"/>
      <c r="K23" s="516"/>
      <c r="L23" s="516"/>
      <c r="M23" s="516"/>
      <c r="N23" s="544"/>
      <c r="O23" s="518"/>
      <c r="P23" s="516"/>
      <c r="Q23" s="517"/>
    </row>
    <row r="24" spans="1:17" ht="12.75" customHeight="1" x14ac:dyDescent="0.2">
      <c r="A24" s="527" t="s">
        <v>353</v>
      </c>
      <c r="B24" s="550"/>
      <c r="C24" s="584">
        <v>10001254</v>
      </c>
      <c r="D24" s="571">
        <v>9902217</v>
      </c>
      <c r="E24" s="571">
        <v>9906896</v>
      </c>
      <c r="F24" s="571">
        <v>9911710</v>
      </c>
      <c r="G24" s="571">
        <v>9502874</v>
      </c>
      <c r="H24" s="587">
        <v>9305283</v>
      </c>
      <c r="I24" s="583">
        <v>9575073</v>
      </c>
      <c r="J24" s="583">
        <v>9986000</v>
      </c>
      <c r="K24" s="583">
        <v>9351000</v>
      </c>
      <c r="L24" s="583">
        <v>10527200</v>
      </c>
      <c r="M24" s="583">
        <v>10912000</v>
      </c>
      <c r="N24" s="544">
        <v>10304678</v>
      </c>
      <c r="O24" s="518">
        <v>119186185</v>
      </c>
      <c r="P24" s="516">
        <v>126647762</v>
      </c>
      <c r="Q24" s="517">
        <v>134681190</v>
      </c>
    </row>
    <row r="25" spans="1:17" ht="12.75" customHeight="1" x14ac:dyDescent="0.2">
      <c r="A25" s="527" t="s">
        <v>354</v>
      </c>
      <c r="B25" s="550"/>
      <c r="C25" s="584">
        <v>2017894.9999999998</v>
      </c>
      <c r="D25" s="584">
        <v>2003264.9999999998</v>
      </c>
      <c r="E25" s="584">
        <v>2038794.9999999998</v>
      </c>
      <c r="F25" s="584">
        <v>2003264.9999999998</v>
      </c>
      <c r="G25" s="584">
        <v>1990724.9999999998</v>
      </c>
      <c r="H25" s="584">
        <v>1990724.9999999998</v>
      </c>
      <c r="I25" s="584">
        <v>2003264.9999999998</v>
      </c>
      <c r="J25" s="584">
        <v>2545000</v>
      </c>
      <c r="K25" s="584">
        <v>2194500</v>
      </c>
      <c r="L25" s="584">
        <v>2194500</v>
      </c>
      <c r="M25" s="584">
        <v>2194500</v>
      </c>
      <c r="N25" s="544">
        <v>1978702</v>
      </c>
      <c r="O25" s="518">
        <v>25155137</v>
      </c>
      <c r="P25" s="516">
        <v>26312273</v>
      </c>
      <c r="Q25" s="517">
        <v>27522637</v>
      </c>
    </row>
    <row r="26" spans="1:17" ht="12.75" customHeight="1" x14ac:dyDescent="0.2">
      <c r="A26" s="527" t="s">
        <v>355</v>
      </c>
      <c r="B26" s="550"/>
      <c r="C26" s="584">
        <v>227000</v>
      </c>
      <c r="D26" s="583">
        <v>231057</v>
      </c>
      <c r="E26" s="583">
        <v>260315</v>
      </c>
      <c r="F26" s="583">
        <v>158540</v>
      </c>
      <c r="G26" s="583">
        <v>145220</v>
      </c>
      <c r="H26" s="583">
        <v>110960</v>
      </c>
      <c r="I26" s="583">
        <v>130555</v>
      </c>
      <c r="J26" s="583">
        <v>173001</v>
      </c>
      <c r="K26" s="583">
        <v>201990</v>
      </c>
      <c r="L26" s="583">
        <v>160457</v>
      </c>
      <c r="M26" s="583">
        <v>199366</v>
      </c>
      <c r="N26" s="544">
        <v>152530</v>
      </c>
      <c r="O26" s="518">
        <v>2150991</v>
      </c>
      <c r="P26" s="516">
        <v>2249936</v>
      </c>
      <c r="Q26" s="517">
        <v>2353434</v>
      </c>
    </row>
    <row r="27" spans="1:17" ht="12.75" customHeight="1" x14ac:dyDescent="0.2">
      <c r="A27" s="527" t="s">
        <v>356</v>
      </c>
      <c r="B27" s="550"/>
      <c r="C27" s="571">
        <v>0</v>
      </c>
      <c r="D27" s="571">
        <v>0</v>
      </c>
      <c r="E27" s="583">
        <v>5321000</v>
      </c>
      <c r="F27" s="571">
        <v>0</v>
      </c>
      <c r="G27" s="571">
        <v>0</v>
      </c>
      <c r="H27" s="583">
        <v>5955000</v>
      </c>
      <c r="I27" s="571">
        <v>0</v>
      </c>
      <c r="J27" s="571">
        <v>0</v>
      </c>
      <c r="K27" s="583">
        <v>6024000</v>
      </c>
      <c r="L27" s="571">
        <v>0</v>
      </c>
      <c r="M27" s="571">
        <v>0</v>
      </c>
      <c r="N27" s="544">
        <v>6071686</v>
      </c>
      <c r="O27" s="518">
        <v>23371686</v>
      </c>
      <c r="P27" s="516">
        <v>32717762</v>
      </c>
      <c r="Q27" s="517">
        <v>43624612</v>
      </c>
    </row>
    <row r="28" spans="1:17" ht="12.75" customHeight="1" x14ac:dyDescent="0.2">
      <c r="A28" s="527" t="s">
        <v>357</v>
      </c>
      <c r="B28" s="550"/>
      <c r="C28" s="571">
        <v>0</v>
      </c>
      <c r="D28" s="571">
        <v>0</v>
      </c>
      <c r="E28" s="571">
        <v>0</v>
      </c>
      <c r="F28" s="571">
        <v>0</v>
      </c>
      <c r="G28" s="571">
        <v>0</v>
      </c>
      <c r="H28" s="571">
        <v>0</v>
      </c>
      <c r="I28" s="571">
        <v>0</v>
      </c>
      <c r="J28" s="571">
        <v>0</v>
      </c>
      <c r="K28" s="571">
        <v>0</v>
      </c>
      <c r="L28" s="571">
        <v>0</v>
      </c>
      <c r="M28" s="571">
        <v>0</v>
      </c>
      <c r="N28" s="544">
        <v>0</v>
      </c>
      <c r="O28" s="518">
        <v>0</v>
      </c>
      <c r="P28" s="516">
        <v>0</v>
      </c>
      <c r="Q28" s="517">
        <v>0</v>
      </c>
    </row>
    <row r="29" spans="1:17" ht="9.6" customHeight="1" x14ac:dyDescent="0.2">
      <c r="A29" s="527" t="s">
        <v>358</v>
      </c>
      <c r="B29" s="550"/>
      <c r="C29" s="584">
        <v>1895000</v>
      </c>
      <c r="D29" s="583">
        <v>1576500</v>
      </c>
      <c r="E29" s="583">
        <v>1495000</v>
      </c>
      <c r="F29" s="583">
        <v>1400000</v>
      </c>
      <c r="G29" s="583">
        <v>1375000</v>
      </c>
      <c r="H29" s="583">
        <v>1280000</v>
      </c>
      <c r="I29" s="583">
        <v>1350000</v>
      </c>
      <c r="J29" s="583">
        <v>1400000</v>
      </c>
      <c r="K29" s="583">
        <v>1699000</v>
      </c>
      <c r="L29" s="583">
        <v>1928800</v>
      </c>
      <c r="M29" s="583">
        <v>1986000</v>
      </c>
      <c r="N29" s="544">
        <v>2004206</v>
      </c>
      <c r="O29" s="518">
        <v>19389506</v>
      </c>
      <c r="P29" s="516">
        <v>20281424</v>
      </c>
      <c r="Q29" s="517">
        <v>21214369</v>
      </c>
    </row>
    <row r="30" spans="1:17" ht="12.75" customHeight="1" x14ac:dyDescent="0.2">
      <c r="A30" s="527" t="s">
        <v>359</v>
      </c>
      <c r="B30" s="550"/>
      <c r="C30" s="571">
        <v>0</v>
      </c>
      <c r="D30" s="571">
        <v>0</v>
      </c>
      <c r="E30" s="571">
        <v>0</v>
      </c>
      <c r="F30" s="571">
        <v>0</v>
      </c>
      <c r="G30" s="571">
        <v>0</v>
      </c>
      <c r="H30" s="571">
        <v>0</v>
      </c>
      <c r="I30" s="571">
        <v>0</v>
      </c>
      <c r="J30" s="571">
        <v>0</v>
      </c>
      <c r="K30" s="571">
        <v>0</v>
      </c>
      <c r="L30" s="571">
        <v>0</v>
      </c>
      <c r="M30" s="571">
        <v>0</v>
      </c>
      <c r="N30" s="544">
        <v>0</v>
      </c>
      <c r="O30" s="518">
        <v>0</v>
      </c>
      <c r="P30" s="516">
        <v>0</v>
      </c>
      <c r="Q30" s="517">
        <v>0</v>
      </c>
    </row>
    <row r="31" spans="1:17" ht="12.75" customHeight="1" x14ac:dyDescent="0.2">
      <c r="A31" s="527" t="s">
        <v>360</v>
      </c>
      <c r="B31" s="550"/>
      <c r="C31" s="584">
        <v>2570000</v>
      </c>
      <c r="D31" s="583">
        <v>2750000</v>
      </c>
      <c r="E31" s="583">
        <v>2857000</v>
      </c>
      <c r="F31" s="583">
        <v>2900000</v>
      </c>
      <c r="G31" s="583">
        <v>2750000</v>
      </c>
      <c r="H31" s="583">
        <v>2800000</v>
      </c>
      <c r="I31" s="583">
        <v>2900000</v>
      </c>
      <c r="J31" s="583">
        <v>2950000</v>
      </c>
      <c r="K31" s="583">
        <v>2450000</v>
      </c>
      <c r="L31" s="583">
        <v>2500000</v>
      </c>
      <c r="M31" s="583">
        <v>2600000</v>
      </c>
      <c r="N31" s="544">
        <v>2691180.9844999984</v>
      </c>
      <c r="O31" s="518">
        <v>32718180.984499998</v>
      </c>
      <c r="P31" s="516">
        <v>34223217.309787005</v>
      </c>
      <c r="Q31" s="517">
        <v>35797485.306037202</v>
      </c>
    </row>
    <row r="32" spans="1:17" ht="12.75" customHeight="1" x14ac:dyDescent="0.2">
      <c r="A32" s="527" t="s">
        <v>349</v>
      </c>
      <c r="B32" s="550"/>
      <c r="C32" s="571">
        <v>0</v>
      </c>
      <c r="D32" s="571">
        <v>0</v>
      </c>
      <c r="E32" s="571">
        <v>0</v>
      </c>
      <c r="F32" s="571">
        <v>0</v>
      </c>
      <c r="G32" s="571">
        <v>0</v>
      </c>
      <c r="H32" s="571">
        <v>0</v>
      </c>
      <c r="I32" s="571">
        <v>0</v>
      </c>
      <c r="J32" s="571">
        <v>0</v>
      </c>
      <c r="K32" s="571">
        <v>0</v>
      </c>
      <c r="L32" s="571">
        <v>0</v>
      </c>
      <c r="M32" s="571">
        <v>0</v>
      </c>
      <c r="N32" s="544">
        <v>0</v>
      </c>
      <c r="O32" s="518">
        <v>0</v>
      </c>
      <c r="P32" s="516">
        <v>0</v>
      </c>
      <c r="Q32" s="517">
        <v>0</v>
      </c>
    </row>
    <row r="33" spans="1:17" ht="12.75" customHeight="1" x14ac:dyDescent="0.2">
      <c r="A33" s="527" t="s">
        <v>361</v>
      </c>
      <c r="B33" s="550"/>
      <c r="C33" s="584"/>
      <c r="D33" s="583"/>
      <c r="E33" s="583"/>
      <c r="F33" s="583"/>
      <c r="G33" s="583"/>
      <c r="H33" s="583"/>
      <c r="I33" s="583"/>
      <c r="J33" s="583"/>
      <c r="K33" s="583"/>
      <c r="L33" s="583"/>
      <c r="M33" s="583"/>
      <c r="N33" s="544">
        <v>128751865</v>
      </c>
      <c r="O33" s="518">
        <v>128751865</v>
      </c>
      <c r="P33" s="516">
        <v>136995305</v>
      </c>
      <c r="Q33" s="517">
        <v>141061902</v>
      </c>
    </row>
    <row r="34" spans="1:17" x14ac:dyDescent="0.2">
      <c r="A34" s="527" t="s">
        <v>797</v>
      </c>
      <c r="B34" s="550"/>
      <c r="C34" s="571">
        <v>0</v>
      </c>
      <c r="D34" s="571">
        <v>0</v>
      </c>
      <c r="E34" s="571">
        <v>0</v>
      </c>
      <c r="F34" s="571">
        <v>0</v>
      </c>
      <c r="G34" s="571">
        <v>0</v>
      </c>
      <c r="H34" s="571">
        <v>0</v>
      </c>
      <c r="I34" s="571">
        <v>0</v>
      </c>
      <c r="J34" s="571">
        <v>0</v>
      </c>
      <c r="K34" s="571">
        <v>0</v>
      </c>
      <c r="L34" s="571">
        <v>0</v>
      </c>
      <c r="M34" s="571">
        <v>0</v>
      </c>
      <c r="N34" s="544">
        <v>0</v>
      </c>
      <c r="O34" s="518">
        <v>0</v>
      </c>
      <c r="P34" s="516">
        <v>0</v>
      </c>
      <c r="Q34" s="517">
        <v>0</v>
      </c>
    </row>
    <row r="35" spans="1:17" x14ac:dyDescent="0.2">
      <c r="A35" s="530" t="s">
        <v>362</v>
      </c>
      <c r="B35" s="551"/>
      <c r="C35" s="524">
        <v>16711149</v>
      </c>
      <c r="D35" s="521">
        <v>16463039</v>
      </c>
      <c r="E35" s="521">
        <v>21879006</v>
      </c>
      <c r="F35" s="521">
        <v>16373515</v>
      </c>
      <c r="G35" s="521">
        <v>15763819</v>
      </c>
      <c r="H35" s="521">
        <v>21441968</v>
      </c>
      <c r="I35" s="521">
        <v>15958893</v>
      </c>
      <c r="J35" s="521">
        <v>17054001</v>
      </c>
      <c r="K35" s="521">
        <v>21920490</v>
      </c>
      <c r="L35" s="521">
        <v>17310957</v>
      </c>
      <c r="M35" s="521">
        <v>17891866</v>
      </c>
      <c r="N35" s="552">
        <v>151954847.98449999</v>
      </c>
      <c r="O35" s="523">
        <v>350723550.98449999</v>
      </c>
      <c r="P35" s="521">
        <v>379427679.30978703</v>
      </c>
      <c r="Q35" s="522">
        <v>406255629.30603719</v>
      </c>
    </row>
    <row r="36" spans="1:17" x14ac:dyDescent="0.2">
      <c r="A36" s="531"/>
      <c r="B36" s="550"/>
      <c r="C36" s="519"/>
      <c r="D36" s="516"/>
      <c r="E36" s="516"/>
      <c r="F36" s="516"/>
      <c r="G36" s="516"/>
      <c r="H36" s="516"/>
      <c r="I36" s="516"/>
      <c r="J36" s="516"/>
      <c r="K36" s="516"/>
      <c r="L36" s="516"/>
      <c r="M36" s="516"/>
      <c r="N36" s="544"/>
      <c r="O36" s="518"/>
      <c r="P36" s="516"/>
      <c r="Q36" s="517"/>
    </row>
    <row r="37" spans="1:17" x14ac:dyDescent="0.2">
      <c r="A37" s="554" t="s">
        <v>363</v>
      </c>
      <c r="B37" s="555"/>
      <c r="C37" s="524">
        <v>110406930</v>
      </c>
      <c r="D37" s="521">
        <v>-9487075</v>
      </c>
      <c r="E37" s="521">
        <v>-14165017</v>
      </c>
      <c r="F37" s="521">
        <v>-7532649</v>
      </c>
      <c r="G37" s="521">
        <v>-5705876</v>
      </c>
      <c r="H37" s="521">
        <v>89925344</v>
      </c>
      <c r="I37" s="521">
        <v>-9793443</v>
      </c>
      <c r="J37" s="521">
        <v>-8000054</v>
      </c>
      <c r="K37" s="521">
        <v>65156039</v>
      </c>
      <c r="L37" s="521">
        <v>-9179449</v>
      </c>
      <c r="M37" s="521">
        <v>-10195856</v>
      </c>
      <c r="N37" s="552">
        <v>-142134492.98449999</v>
      </c>
      <c r="O37" s="523">
        <v>49294401.015500009</v>
      </c>
      <c r="P37" s="521">
        <v>53962959.690212965</v>
      </c>
      <c r="Q37" s="522">
        <v>54989998.693962812</v>
      </c>
    </row>
    <row r="38" spans="1:17" ht="91.8" x14ac:dyDescent="0.2">
      <c r="A38" s="585" t="s">
        <v>364</v>
      </c>
      <c r="B38" s="550"/>
      <c r="C38" s="572">
        <v>26000000</v>
      </c>
      <c r="D38" s="571">
        <v>0</v>
      </c>
      <c r="E38" s="571">
        <v>0</v>
      </c>
      <c r="F38" s="571">
        <v>0</v>
      </c>
      <c r="G38" s="571">
        <v>0</v>
      </c>
      <c r="H38" s="587">
        <v>20150000</v>
      </c>
      <c r="I38" s="572">
        <v>0</v>
      </c>
      <c r="J38" s="571">
        <v>0</v>
      </c>
      <c r="K38" s="571">
        <v>21079000</v>
      </c>
      <c r="L38" s="583">
        <v>0</v>
      </c>
      <c r="M38" s="583">
        <v>0</v>
      </c>
      <c r="N38" s="544">
        <v>0</v>
      </c>
      <c r="O38" s="518">
        <v>67229000</v>
      </c>
      <c r="P38" s="516">
        <v>71124000</v>
      </c>
      <c r="Q38" s="517">
        <v>72707000</v>
      </c>
    </row>
    <row r="39" spans="1:17" s="267" customFormat="1" ht="214.2" x14ac:dyDescent="0.2">
      <c r="A39" s="585" t="s">
        <v>365</v>
      </c>
      <c r="B39" s="550"/>
      <c r="C39" s="571">
        <v>0</v>
      </c>
      <c r="D39" s="571">
        <v>0</v>
      </c>
      <c r="E39" s="571">
        <v>0</v>
      </c>
      <c r="F39" s="571">
        <v>0</v>
      </c>
      <c r="G39" s="571">
        <v>0</v>
      </c>
      <c r="H39" s="571">
        <v>0</v>
      </c>
      <c r="I39" s="571">
        <v>0</v>
      </c>
      <c r="J39" s="571">
        <v>0</v>
      </c>
      <c r="K39" s="571">
        <v>0</v>
      </c>
      <c r="L39" s="571">
        <v>0</v>
      </c>
      <c r="M39" s="571">
        <v>0</v>
      </c>
      <c r="N39" s="544">
        <v>0</v>
      </c>
      <c r="O39" s="518">
        <v>0</v>
      </c>
      <c r="P39" s="516">
        <v>0</v>
      </c>
      <c r="Q39" s="517">
        <v>0</v>
      </c>
    </row>
    <row r="40" spans="1:17" x14ac:dyDescent="0.2">
      <c r="A40" s="528" t="s">
        <v>366</v>
      </c>
      <c r="B40" s="550"/>
      <c r="C40" s="571">
        <v>0</v>
      </c>
      <c r="D40" s="571">
        <v>0</v>
      </c>
      <c r="E40" s="571">
        <v>0</v>
      </c>
      <c r="F40" s="571">
        <v>0</v>
      </c>
      <c r="G40" s="571">
        <v>0</v>
      </c>
      <c r="H40" s="571">
        <v>0</v>
      </c>
      <c r="I40" s="571">
        <v>0</v>
      </c>
      <c r="J40" s="571">
        <v>0</v>
      </c>
      <c r="K40" s="571">
        <v>0</v>
      </c>
      <c r="L40" s="571">
        <v>0</v>
      </c>
      <c r="M40" s="571">
        <v>0</v>
      </c>
      <c r="N40" s="544">
        <v>0</v>
      </c>
      <c r="O40" s="518">
        <v>0</v>
      </c>
      <c r="P40" s="516">
        <v>0</v>
      </c>
      <c r="Q40" s="517">
        <v>0</v>
      </c>
    </row>
    <row r="41" spans="1:17" ht="61.2" x14ac:dyDescent="0.2">
      <c r="A41" s="556" t="s">
        <v>389</v>
      </c>
      <c r="B41" s="557"/>
      <c r="C41" s="586">
        <v>136406930</v>
      </c>
      <c r="D41" s="559">
        <v>-9487075</v>
      </c>
      <c r="E41" s="559">
        <v>-14165017</v>
      </c>
      <c r="F41" s="559">
        <v>-7532649</v>
      </c>
      <c r="G41" s="559">
        <v>-5705876</v>
      </c>
      <c r="H41" s="559">
        <v>110075344</v>
      </c>
      <c r="I41" s="559">
        <v>-9793443</v>
      </c>
      <c r="J41" s="559">
        <v>-8000054</v>
      </c>
      <c r="K41" s="559">
        <v>86235039</v>
      </c>
      <c r="L41" s="559">
        <v>-9179449</v>
      </c>
      <c r="M41" s="559">
        <v>-10195856</v>
      </c>
      <c r="N41" s="560">
        <v>-142134492.98449999</v>
      </c>
      <c r="O41" s="558">
        <v>116523401.01550001</v>
      </c>
      <c r="P41" s="559">
        <v>125086959.69021297</v>
      </c>
      <c r="Q41" s="561">
        <v>127696998.69396281</v>
      </c>
    </row>
    <row r="42" spans="1:17" x14ac:dyDescent="0.2">
      <c r="A42" s="527" t="s">
        <v>367</v>
      </c>
      <c r="B42" s="550"/>
      <c r="C42" s="571">
        <v>0</v>
      </c>
      <c r="D42" s="571">
        <v>0</v>
      </c>
      <c r="E42" s="571">
        <v>0</v>
      </c>
      <c r="F42" s="571">
        <v>0</v>
      </c>
      <c r="G42" s="571">
        <v>0</v>
      </c>
      <c r="H42" s="571">
        <v>0</v>
      </c>
      <c r="I42" s="571">
        <v>0</v>
      </c>
      <c r="J42" s="571">
        <v>0</v>
      </c>
      <c r="K42" s="571">
        <v>0</v>
      </c>
      <c r="L42" s="571">
        <v>0</v>
      </c>
      <c r="M42" s="571">
        <v>0</v>
      </c>
      <c r="N42" s="544">
        <v>0</v>
      </c>
      <c r="O42" s="518">
        <v>0</v>
      </c>
      <c r="P42" s="516">
        <v>0</v>
      </c>
      <c r="Q42" s="517">
        <v>0</v>
      </c>
    </row>
    <row r="43" spans="1:17" x14ac:dyDescent="0.2">
      <c r="A43" s="527" t="s">
        <v>369</v>
      </c>
      <c r="B43" s="550"/>
      <c r="C43" s="571">
        <v>0</v>
      </c>
      <c r="D43" s="571">
        <v>0</v>
      </c>
      <c r="E43" s="571">
        <v>0</v>
      </c>
      <c r="F43" s="571">
        <v>0</v>
      </c>
      <c r="G43" s="571">
        <v>0</v>
      </c>
      <c r="H43" s="571">
        <v>0</v>
      </c>
      <c r="I43" s="571">
        <v>0</v>
      </c>
      <c r="J43" s="571">
        <v>0</v>
      </c>
      <c r="K43" s="571">
        <v>0</v>
      </c>
      <c r="L43" s="571">
        <v>0</v>
      </c>
      <c r="M43" s="571">
        <v>0</v>
      </c>
      <c r="N43" s="544">
        <v>0</v>
      </c>
      <c r="O43" s="518">
        <v>0</v>
      </c>
      <c r="P43" s="516">
        <v>0</v>
      </c>
      <c r="Q43" s="517">
        <v>0</v>
      </c>
    </row>
    <row r="44" spans="1:17" s="124" customFormat="1" ht="40.799999999999997" x14ac:dyDescent="0.2">
      <c r="A44" s="542" t="s">
        <v>371</v>
      </c>
      <c r="B44" s="562"/>
      <c r="C44" s="571">
        <v>0</v>
      </c>
      <c r="D44" s="571">
        <v>0</v>
      </c>
      <c r="E44" s="571">
        <v>0</v>
      </c>
      <c r="F44" s="571">
        <v>0</v>
      </c>
      <c r="G44" s="571">
        <v>0</v>
      </c>
      <c r="H44" s="571">
        <v>0</v>
      </c>
      <c r="I44" s="571">
        <v>0</v>
      </c>
      <c r="J44" s="571">
        <v>0</v>
      </c>
      <c r="K44" s="571">
        <v>0</v>
      </c>
      <c r="L44" s="571">
        <v>0</v>
      </c>
      <c r="M44" s="571">
        <v>0</v>
      </c>
      <c r="N44" s="544">
        <v>0</v>
      </c>
      <c r="O44" s="518">
        <v>0</v>
      </c>
      <c r="P44" s="516">
        <v>0</v>
      </c>
      <c r="Q44" s="517">
        <v>0</v>
      </c>
    </row>
    <row r="45" spans="1:17" s="124" customFormat="1" ht="13.8" customHeight="1" x14ac:dyDescent="0.2">
      <c r="A45" s="546" t="s">
        <v>363</v>
      </c>
      <c r="B45" s="563">
        <v>1</v>
      </c>
      <c r="C45" s="538">
        <v>136406930</v>
      </c>
      <c r="D45" s="525">
        <v>-9487075</v>
      </c>
      <c r="E45" s="525">
        <v>-14165017</v>
      </c>
      <c r="F45" s="525">
        <v>-7532649</v>
      </c>
      <c r="G45" s="525">
        <v>-5705876</v>
      </c>
      <c r="H45" s="525">
        <v>110075344</v>
      </c>
      <c r="I45" s="525">
        <v>-9793443</v>
      </c>
      <c r="J45" s="525">
        <v>-8000054</v>
      </c>
      <c r="K45" s="525">
        <v>86235039</v>
      </c>
      <c r="L45" s="525">
        <v>-9179449</v>
      </c>
      <c r="M45" s="525">
        <v>-10195856</v>
      </c>
      <c r="N45" s="545">
        <v>-142134492.98449999</v>
      </c>
      <c r="O45" s="538">
        <v>116523401.01550001</v>
      </c>
      <c r="P45" s="525">
        <v>125086959.69021297</v>
      </c>
      <c r="Q45" s="537">
        <v>127696998.69396281</v>
      </c>
    </row>
    <row r="46" spans="1:17" x14ac:dyDescent="0.2">
      <c r="A46" s="580" t="s">
        <v>813</v>
      </c>
      <c r="B46" s="575"/>
      <c r="C46" s="570"/>
      <c r="D46" s="570"/>
      <c r="E46" s="570"/>
      <c r="F46" s="570"/>
      <c r="G46" s="570"/>
      <c r="H46" s="570"/>
      <c r="I46" s="570"/>
      <c r="J46" s="570"/>
      <c r="K46" s="570"/>
      <c r="L46" s="570"/>
      <c r="M46" s="570"/>
      <c r="N46" s="570"/>
      <c r="O46" s="570"/>
      <c r="P46" s="570"/>
      <c r="Q46" s="570"/>
    </row>
    <row r="47" spans="1:17" x14ac:dyDescent="0.2">
      <c r="A47" s="579" t="s">
        <v>445</v>
      </c>
      <c r="B47" s="543"/>
      <c r="C47" s="543"/>
      <c r="D47" s="543"/>
      <c r="E47" s="543"/>
      <c r="F47" s="543"/>
      <c r="G47" s="543"/>
      <c r="H47" s="543"/>
      <c r="I47" s="543"/>
      <c r="J47" s="543"/>
      <c r="K47" s="543"/>
      <c r="L47" s="543"/>
      <c r="M47" s="543"/>
      <c r="N47" s="543"/>
      <c r="O47" s="543"/>
      <c r="P47" s="543"/>
      <c r="Q47" s="543"/>
    </row>
    <row r="48" spans="1:17" ht="13.2" x14ac:dyDescent="0.25">
      <c r="A48" s="541" t="s">
        <v>390</v>
      </c>
      <c r="B48" s="541"/>
      <c r="C48" s="514"/>
      <c r="D48" s="514"/>
      <c r="E48" s="514"/>
      <c r="F48" s="514"/>
      <c r="G48" s="514"/>
      <c r="H48" s="514"/>
      <c r="I48" s="514"/>
      <c r="J48" s="514"/>
      <c r="K48" s="514"/>
      <c r="L48" s="514"/>
      <c r="M48" s="514"/>
      <c r="N48" s="514"/>
      <c r="O48" s="564">
        <v>0</v>
      </c>
      <c r="P48" s="564">
        <v>0</v>
      </c>
      <c r="Q48" s="564">
        <v>0</v>
      </c>
    </row>
  </sheetData>
  <mergeCells count="2">
    <mergeCell ref="C2:N2"/>
    <mergeCell ref="O2:Q2"/>
  </mergeCells>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6"/>
  <sheetViews>
    <sheetView view="pageBreakPreview" zoomScale="60" zoomScaleNormal="100" workbookViewId="0">
      <selection activeCell="N45" sqref="N45"/>
    </sheetView>
  </sheetViews>
  <sheetFormatPr defaultColWidth="9.109375" defaultRowHeight="10.199999999999999" x14ac:dyDescent="0.2"/>
  <cols>
    <col min="1" max="1" width="30.6640625" style="39" customWidth="1"/>
    <col min="2" max="2" width="3" style="40" customWidth="1"/>
    <col min="3" max="3" width="8.33203125" style="39" customWidth="1"/>
    <col min="4" max="4" width="7.5546875" style="39" customWidth="1"/>
    <col min="5" max="5" width="8.33203125" style="39" customWidth="1"/>
    <col min="6" max="6" width="7.44140625" style="39" customWidth="1"/>
    <col min="7" max="7" width="7.21875" style="39" customWidth="1"/>
    <col min="8" max="8" width="7.77734375" style="39" customWidth="1"/>
    <col min="9" max="9" width="7.21875" style="39" customWidth="1"/>
    <col min="10" max="10" width="7.6640625" style="39" customWidth="1"/>
    <col min="11" max="12" width="7.88671875" style="39" customWidth="1"/>
    <col min="13" max="13" width="7.5546875" style="39" customWidth="1"/>
    <col min="14" max="14" width="7.77734375" style="39" customWidth="1"/>
    <col min="15" max="15" width="8.88671875" style="39" customWidth="1"/>
    <col min="16" max="16" width="10" style="39" customWidth="1"/>
    <col min="17" max="17" width="10.33203125" style="39" customWidth="1"/>
    <col min="18" max="16384" width="9.109375" style="39"/>
  </cols>
  <sheetData>
    <row r="1" spans="1:17" ht="13.5" customHeight="1" x14ac:dyDescent="0.3">
      <c r="A1" s="403" t="str">
        <f>muni&amp;" - "&amp;TableA27</f>
        <v xml:space="preserve"> - Supporting Table SA27 Budgeted monthly revenue and expenditure (functional classification)</v>
      </c>
      <c r="B1" s="403"/>
      <c r="C1" s="403"/>
      <c r="D1" s="403"/>
      <c r="E1" s="403"/>
      <c r="F1" s="403"/>
      <c r="G1" s="403"/>
      <c r="H1" s="403"/>
      <c r="I1" s="403"/>
      <c r="J1" s="403"/>
      <c r="K1" s="403"/>
      <c r="L1" s="403"/>
      <c r="M1" s="403"/>
      <c r="N1" s="403"/>
      <c r="O1" s="403"/>
      <c r="P1" s="403"/>
      <c r="Q1" s="403"/>
    </row>
    <row r="2" spans="1:17" ht="28.5" customHeight="1" x14ac:dyDescent="0.2">
      <c r="A2" s="404" t="str">
        <f>[4]SA27!A2</f>
        <v>Description</v>
      </c>
      <c r="B2" s="429" t="str">
        <f>[4]SA27!B2</f>
        <v>Ref</v>
      </c>
      <c r="C2" s="629" t="str">
        <f>[4]SA27!C2</f>
        <v>Budget Year 2020/21</v>
      </c>
      <c r="D2" s="615"/>
      <c r="E2" s="615"/>
      <c r="F2" s="615"/>
      <c r="G2" s="615"/>
      <c r="H2" s="615"/>
      <c r="I2" s="615"/>
      <c r="J2" s="615"/>
      <c r="K2" s="615"/>
      <c r="L2" s="615"/>
      <c r="M2" s="615"/>
      <c r="N2" s="615"/>
      <c r="O2" s="616" t="s">
        <v>376</v>
      </c>
      <c r="P2" s="617"/>
      <c r="Q2" s="618"/>
    </row>
    <row r="3" spans="1:17" ht="20.399999999999999" x14ac:dyDescent="0.2">
      <c r="A3" s="406" t="s">
        <v>444</v>
      </c>
      <c r="B3" s="407"/>
      <c r="C3" s="408" t="s">
        <v>377</v>
      </c>
      <c r="D3" s="409" t="s">
        <v>378</v>
      </c>
      <c r="E3" s="409" t="s">
        <v>379</v>
      </c>
      <c r="F3" s="409" t="s">
        <v>380</v>
      </c>
      <c r="G3" s="409" t="s">
        <v>381</v>
      </c>
      <c r="H3" s="409" t="s">
        <v>382</v>
      </c>
      <c r="I3" s="409" t="s">
        <v>383</v>
      </c>
      <c r="J3" s="409" t="s">
        <v>384</v>
      </c>
      <c r="K3" s="409" t="s">
        <v>385</v>
      </c>
      <c r="L3" s="409" t="s">
        <v>386</v>
      </c>
      <c r="M3" s="409" t="s">
        <v>387</v>
      </c>
      <c r="N3" s="412" t="s">
        <v>388</v>
      </c>
      <c r="O3" s="408" t="str">
        <f>[4]SA27!O3</f>
        <v>Budget Year 2020/21</v>
      </c>
      <c r="P3" s="411" t="str">
        <f>[4]SA27!P3</f>
        <v>Budget Year +1 2021/22</v>
      </c>
      <c r="Q3" s="412" t="str">
        <f>[4]SA27!Q3</f>
        <v>Budget Year +2 2022/23</v>
      </c>
    </row>
    <row r="4" spans="1:17" x14ac:dyDescent="0.2">
      <c r="A4" s="81" t="str">
        <f>'[4]A2-FinPerf SC'!A4</f>
        <v>Revenue - Functional</v>
      </c>
      <c r="B4" s="430"/>
      <c r="C4" s="112"/>
      <c r="D4" s="113"/>
      <c r="E4" s="113"/>
      <c r="F4" s="113"/>
      <c r="G4" s="113"/>
      <c r="H4" s="113"/>
      <c r="I4" s="113"/>
      <c r="J4" s="113"/>
      <c r="K4" s="113"/>
      <c r="L4" s="113"/>
      <c r="M4" s="113"/>
      <c r="N4" s="114"/>
      <c r="O4" s="112"/>
      <c r="P4" s="113"/>
      <c r="Q4" s="114"/>
    </row>
    <row r="5" spans="1:17" ht="11.25" customHeight="1" x14ac:dyDescent="0.2">
      <c r="A5" s="431" t="str">
        <f>'[4]A2-FinPerf SC'!A5</f>
        <v>Governance and administration</v>
      </c>
      <c r="B5" s="415"/>
      <c r="C5" s="148">
        <f>SUM(C6:C8)</f>
        <v>142326000</v>
      </c>
      <c r="D5" s="53">
        <f>SUM(D6:D8)</f>
        <v>3900000</v>
      </c>
      <c r="E5" s="53">
        <f t="shared" ref="E5:M5" si="0">SUM(E6:E8)</f>
        <v>4120000</v>
      </c>
      <c r="F5" s="53">
        <f t="shared" si="0"/>
        <v>4570000</v>
      </c>
      <c r="G5" s="53">
        <f t="shared" si="0"/>
        <v>5299000</v>
      </c>
      <c r="H5" s="53">
        <f t="shared" si="0"/>
        <v>127409000</v>
      </c>
      <c r="I5" s="53">
        <f t="shared" si="0"/>
        <v>4500000</v>
      </c>
      <c r="J5" s="53">
        <f t="shared" si="0"/>
        <v>3900000</v>
      </c>
      <c r="K5" s="53">
        <f t="shared" si="0"/>
        <v>102718000</v>
      </c>
      <c r="L5" s="53">
        <f t="shared" si="0"/>
        <v>3702000</v>
      </c>
      <c r="M5" s="53">
        <f t="shared" si="0"/>
        <v>3509000</v>
      </c>
      <c r="N5" s="147">
        <f t="shared" ref="N5:N24" si="1">O5-SUM(C5:M5)</f>
        <v>2875644</v>
      </c>
      <c r="O5" s="148">
        <f>'[4]A2-FinPerf SC'!I5</f>
        <v>408828644</v>
      </c>
      <c r="P5" s="53">
        <f>'[4]A2-FinPerf SC'!J5</f>
        <v>444053174</v>
      </c>
      <c r="Q5" s="147">
        <f>'[4]A2-FinPerf SC'!K5</f>
        <v>473353932</v>
      </c>
    </row>
    <row r="6" spans="1:17" ht="11.25" customHeight="1" x14ac:dyDescent="0.2">
      <c r="A6" s="253" t="str">
        <f>'[4]A2-FinPerf SC'!A6</f>
        <v>Executive and council</v>
      </c>
      <c r="B6" s="415"/>
      <c r="C6" s="115"/>
      <c r="D6" s="58"/>
      <c r="E6" s="58"/>
      <c r="F6" s="58"/>
      <c r="G6" s="58"/>
      <c r="H6" s="58"/>
      <c r="I6" s="58"/>
      <c r="J6" s="58"/>
      <c r="K6" s="58"/>
      <c r="L6" s="58"/>
      <c r="M6" s="58"/>
      <c r="N6" s="116">
        <f t="shared" si="1"/>
        <v>0</v>
      </c>
      <c r="O6" s="119">
        <f>'[4]A2-FinPerf SC'!I6</f>
        <v>0</v>
      </c>
      <c r="P6" s="45">
        <f>'[4]A2-FinPerf SC'!J6</f>
        <v>0</v>
      </c>
      <c r="Q6" s="116">
        <f>'[4]A2-FinPerf SC'!K6</f>
        <v>0</v>
      </c>
    </row>
    <row r="7" spans="1:17" ht="11.25" customHeight="1" x14ac:dyDescent="0.2">
      <c r="A7" s="253" t="str">
        <f>'[4]A2-FinPerf SC'!A7</f>
        <v>Finance and administration</v>
      </c>
      <c r="B7" s="415"/>
      <c r="C7" s="120">
        <v>142326000</v>
      </c>
      <c r="D7" s="179">
        <v>3900000</v>
      </c>
      <c r="E7" s="179">
        <v>4120000</v>
      </c>
      <c r="F7" s="179">
        <v>4570000</v>
      </c>
      <c r="G7" s="179">
        <v>5299000</v>
      </c>
      <c r="H7" s="179">
        <v>127409000</v>
      </c>
      <c r="I7" s="179">
        <v>4500000</v>
      </c>
      <c r="J7" s="179">
        <v>3900000</v>
      </c>
      <c r="K7" s="58">
        <v>102718000</v>
      </c>
      <c r="L7" s="179">
        <v>3702000</v>
      </c>
      <c r="M7" s="179">
        <v>3509000</v>
      </c>
      <c r="N7" s="116">
        <f t="shared" si="1"/>
        <v>2875644</v>
      </c>
      <c r="O7" s="119">
        <f>'[4]A2-FinPerf SC'!I7</f>
        <v>408828644</v>
      </c>
      <c r="P7" s="45">
        <f>'[4]A2-FinPerf SC'!J7</f>
        <v>444053174</v>
      </c>
      <c r="Q7" s="116">
        <f>'[4]A2-FinPerf SC'!K7</f>
        <v>473353932</v>
      </c>
    </row>
    <row r="8" spans="1:17" ht="11.25" customHeight="1" x14ac:dyDescent="0.2">
      <c r="A8" s="253" t="str">
        <f>'[4]A2-FinPerf SC'!A8</f>
        <v>Internal audit</v>
      </c>
      <c r="B8" s="415"/>
      <c r="C8" s="115"/>
      <c r="D8" s="58"/>
      <c r="E8" s="58"/>
      <c r="F8" s="58"/>
      <c r="G8" s="58"/>
      <c r="H8" s="58"/>
      <c r="I8" s="58"/>
      <c r="J8" s="58"/>
      <c r="K8" s="58"/>
      <c r="L8" s="58"/>
      <c r="M8" s="58"/>
      <c r="N8" s="116">
        <f t="shared" si="1"/>
        <v>0</v>
      </c>
      <c r="O8" s="119">
        <f>'[4]A2-FinPerf SC'!I8</f>
        <v>0</v>
      </c>
      <c r="P8" s="45">
        <f>'[4]A2-FinPerf SC'!J8</f>
        <v>0</v>
      </c>
      <c r="Q8" s="116">
        <f>'[4]A2-FinPerf SC'!K8</f>
        <v>0</v>
      </c>
    </row>
    <row r="9" spans="1:17" ht="11.25" customHeight="1" x14ac:dyDescent="0.2">
      <c r="A9" s="431" t="str">
        <f>'[4]A2-FinPerf SC'!A9</f>
        <v>Community and public safety</v>
      </c>
      <c r="B9" s="415"/>
      <c r="C9" s="148">
        <f>SUM(C10:C14)</f>
        <v>0</v>
      </c>
      <c r="D9" s="53">
        <f t="shared" ref="D9:M9" si="2">SUM(D10:D14)</f>
        <v>0</v>
      </c>
      <c r="E9" s="53">
        <f t="shared" si="2"/>
        <v>0</v>
      </c>
      <c r="F9" s="53">
        <f t="shared" si="2"/>
        <v>0</v>
      </c>
      <c r="G9" s="53">
        <f t="shared" si="2"/>
        <v>0</v>
      </c>
      <c r="H9" s="53">
        <f t="shared" si="2"/>
        <v>0</v>
      </c>
      <c r="I9" s="53">
        <f t="shared" si="2"/>
        <v>0</v>
      </c>
      <c r="J9" s="53">
        <f t="shared" si="2"/>
        <v>0</v>
      </c>
      <c r="K9" s="53">
        <f t="shared" si="2"/>
        <v>0</v>
      </c>
      <c r="L9" s="53">
        <f t="shared" si="2"/>
        <v>0</v>
      </c>
      <c r="M9" s="53">
        <f t="shared" si="2"/>
        <v>0</v>
      </c>
      <c r="N9" s="147">
        <f t="shared" si="1"/>
        <v>0</v>
      </c>
      <c r="O9" s="148">
        <f>'[4]A2-FinPerf SC'!I9</f>
        <v>0</v>
      </c>
      <c r="P9" s="53">
        <f>'[4]A2-FinPerf SC'!J9</f>
        <v>0</v>
      </c>
      <c r="Q9" s="147">
        <f>'[4]A2-FinPerf SC'!K9</f>
        <v>0</v>
      </c>
    </row>
    <row r="10" spans="1:17" ht="11.25" customHeight="1" x14ac:dyDescent="0.2">
      <c r="A10" s="253" t="str">
        <f>'[4]A2-FinPerf SC'!A10</f>
        <v>Community and social services</v>
      </c>
      <c r="B10" s="415"/>
      <c r="C10" s="115"/>
      <c r="D10" s="58"/>
      <c r="E10" s="58"/>
      <c r="F10" s="58"/>
      <c r="G10" s="58"/>
      <c r="H10" s="58"/>
      <c r="I10" s="58"/>
      <c r="J10" s="58"/>
      <c r="K10" s="58"/>
      <c r="L10" s="58"/>
      <c r="M10" s="58"/>
      <c r="N10" s="116">
        <f t="shared" si="1"/>
        <v>0</v>
      </c>
      <c r="O10" s="119">
        <f>'[4]A2-FinPerf SC'!I10</f>
        <v>0</v>
      </c>
      <c r="P10" s="45">
        <f>'[4]A2-FinPerf SC'!J10</f>
        <v>0</v>
      </c>
      <c r="Q10" s="116">
        <f>'[4]A2-FinPerf SC'!K10</f>
        <v>0</v>
      </c>
    </row>
    <row r="11" spans="1:17" ht="11.25" customHeight="1" x14ac:dyDescent="0.2">
      <c r="A11" s="253" t="str">
        <f>'[4]A2-FinPerf SC'!A11</f>
        <v>Sport and recreation</v>
      </c>
      <c r="B11" s="415"/>
      <c r="C11" s="115"/>
      <c r="D11" s="58"/>
      <c r="E11" s="58"/>
      <c r="F11" s="58"/>
      <c r="G11" s="58"/>
      <c r="H11" s="58"/>
      <c r="I11" s="58"/>
      <c r="J11" s="58"/>
      <c r="K11" s="58"/>
      <c r="L11" s="58"/>
      <c r="M11" s="58"/>
      <c r="N11" s="116">
        <f t="shared" si="1"/>
        <v>0</v>
      </c>
      <c r="O11" s="119">
        <f>'[4]A2-FinPerf SC'!I11</f>
        <v>0</v>
      </c>
      <c r="P11" s="45">
        <f>'[4]A2-FinPerf SC'!J11</f>
        <v>0</v>
      </c>
      <c r="Q11" s="116">
        <f>'[4]A2-FinPerf SC'!K11</f>
        <v>0</v>
      </c>
    </row>
    <row r="12" spans="1:17" ht="11.25" customHeight="1" x14ac:dyDescent="0.2">
      <c r="A12" s="253" t="str">
        <f>'[4]A2-FinPerf SC'!A12</f>
        <v>Public safety</v>
      </c>
      <c r="B12" s="415"/>
      <c r="C12" s="115"/>
      <c r="D12" s="58"/>
      <c r="E12" s="58"/>
      <c r="F12" s="58"/>
      <c r="G12" s="58"/>
      <c r="H12" s="58"/>
      <c r="I12" s="58"/>
      <c r="J12" s="58"/>
      <c r="K12" s="58"/>
      <c r="L12" s="58"/>
      <c r="M12" s="58"/>
      <c r="N12" s="116">
        <f t="shared" si="1"/>
        <v>0</v>
      </c>
      <c r="O12" s="119">
        <f>'[4]A2-FinPerf SC'!I12</f>
        <v>0</v>
      </c>
      <c r="P12" s="45">
        <f>'[4]A2-FinPerf SC'!J12</f>
        <v>0</v>
      </c>
      <c r="Q12" s="116">
        <f>'[4]A2-FinPerf SC'!K12</f>
        <v>0</v>
      </c>
    </row>
    <row r="13" spans="1:17" ht="11.25" customHeight="1" x14ac:dyDescent="0.2">
      <c r="A13" s="253" t="str">
        <f>'[4]A2-FinPerf SC'!A13</f>
        <v>Housing</v>
      </c>
      <c r="B13" s="415"/>
      <c r="C13" s="115"/>
      <c r="D13" s="58"/>
      <c r="E13" s="58"/>
      <c r="F13" s="58"/>
      <c r="G13" s="58"/>
      <c r="H13" s="58"/>
      <c r="I13" s="58"/>
      <c r="J13" s="58"/>
      <c r="K13" s="58"/>
      <c r="L13" s="58"/>
      <c r="M13" s="58"/>
      <c r="N13" s="116">
        <f t="shared" si="1"/>
        <v>0</v>
      </c>
      <c r="O13" s="119">
        <f>'[4]A2-FinPerf SC'!I13</f>
        <v>0</v>
      </c>
      <c r="P13" s="45">
        <f>'[4]A2-FinPerf SC'!J13</f>
        <v>0</v>
      </c>
      <c r="Q13" s="116">
        <f>'[4]A2-FinPerf SC'!K13</f>
        <v>0</v>
      </c>
    </row>
    <row r="14" spans="1:17" ht="11.25" customHeight="1" x14ac:dyDescent="0.2">
      <c r="A14" s="253" t="str">
        <f>'[4]A2-FinPerf SC'!A14</f>
        <v>Health</v>
      </c>
      <c r="B14" s="415"/>
      <c r="C14" s="115"/>
      <c r="D14" s="58"/>
      <c r="E14" s="58"/>
      <c r="F14" s="58"/>
      <c r="G14" s="58"/>
      <c r="H14" s="58"/>
      <c r="I14" s="58"/>
      <c r="J14" s="58"/>
      <c r="K14" s="58"/>
      <c r="L14" s="58"/>
      <c r="M14" s="58"/>
      <c r="N14" s="116">
        <f t="shared" si="1"/>
        <v>0</v>
      </c>
      <c r="O14" s="119">
        <f>'[4]A2-FinPerf SC'!I14</f>
        <v>0</v>
      </c>
      <c r="P14" s="45">
        <f>'[4]A2-FinPerf SC'!J14</f>
        <v>0</v>
      </c>
      <c r="Q14" s="116">
        <f>'[4]A2-FinPerf SC'!K14</f>
        <v>0</v>
      </c>
    </row>
    <row r="15" spans="1:17" ht="11.25" customHeight="1" x14ac:dyDescent="0.2">
      <c r="A15" s="431" t="str">
        <f>'[4]A2-FinPerf SC'!A15</f>
        <v>Economic and environmental services</v>
      </c>
      <c r="B15" s="415"/>
      <c r="C15" s="148">
        <f>SUM(C16:C18)</f>
        <v>1497000</v>
      </c>
      <c r="D15" s="53">
        <f t="shared" ref="D15:M15" si="3">SUM(D16:D18)</f>
        <v>1564000</v>
      </c>
      <c r="E15" s="53">
        <f t="shared" si="3"/>
        <v>1702000</v>
      </c>
      <c r="F15" s="53">
        <f t="shared" si="3"/>
        <v>1818000</v>
      </c>
      <c r="G15" s="53">
        <f t="shared" si="3"/>
        <v>1936000</v>
      </c>
      <c r="H15" s="53">
        <f t="shared" si="3"/>
        <v>1584000</v>
      </c>
      <c r="I15" s="53">
        <f t="shared" si="3"/>
        <v>1696000</v>
      </c>
      <c r="J15" s="53">
        <f t="shared" si="3"/>
        <v>1291000</v>
      </c>
      <c r="K15" s="53">
        <f t="shared" si="3"/>
        <v>1617000</v>
      </c>
      <c r="L15" s="53">
        <f t="shared" si="3"/>
        <v>1295000</v>
      </c>
      <c r="M15" s="53">
        <f t="shared" si="3"/>
        <v>1219000</v>
      </c>
      <c r="N15" s="147">
        <f t="shared" si="1"/>
        <v>1349265</v>
      </c>
      <c r="O15" s="148">
        <f>'[4]A2-FinPerf SC'!I15</f>
        <v>18568265</v>
      </c>
      <c r="P15" s="53">
        <f>'[4]A2-FinPerf SC'!J15</f>
        <v>19422405</v>
      </c>
      <c r="Q15" s="147">
        <f>'[4]A2-FinPerf SC'!K15</f>
        <v>20315836</v>
      </c>
    </row>
    <row r="16" spans="1:17" ht="11.25" customHeight="1" x14ac:dyDescent="0.2">
      <c r="A16" s="253" t="str">
        <f>'[4]A2-FinPerf SC'!A16</f>
        <v>Planning and development</v>
      </c>
      <c r="B16" s="415"/>
      <c r="C16" s="115"/>
      <c r="D16" s="58"/>
      <c r="E16" s="58"/>
      <c r="F16" s="58"/>
      <c r="G16" s="58"/>
      <c r="H16" s="58"/>
      <c r="I16" s="58"/>
      <c r="J16" s="58"/>
      <c r="K16" s="58"/>
      <c r="L16" s="58"/>
      <c r="M16" s="58"/>
      <c r="N16" s="116">
        <f t="shared" si="1"/>
        <v>0</v>
      </c>
      <c r="O16" s="119">
        <f>'[4]A2-FinPerf SC'!I16</f>
        <v>0</v>
      </c>
      <c r="P16" s="45">
        <f>'[4]A2-FinPerf SC'!J16</f>
        <v>0</v>
      </c>
      <c r="Q16" s="116">
        <f>'[4]A2-FinPerf SC'!K16</f>
        <v>0</v>
      </c>
    </row>
    <row r="17" spans="1:17" ht="11.25" customHeight="1" x14ac:dyDescent="0.2">
      <c r="A17" s="253" t="str">
        <f>'[4]A2-FinPerf SC'!A17</f>
        <v>Road transport</v>
      </c>
      <c r="B17" s="415"/>
      <c r="C17" s="115">
        <v>1497000</v>
      </c>
      <c r="D17" s="58">
        <v>1564000</v>
      </c>
      <c r="E17" s="58">
        <v>1702000</v>
      </c>
      <c r="F17" s="58">
        <v>1818000</v>
      </c>
      <c r="G17" s="58">
        <v>1936000</v>
      </c>
      <c r="H17" s="58">
        <v>1584000</v>
      </c>
      <c r="I17" s="58">
        <v>1696000</v>
      </c>
      <c r="J17" s="58">
        <v>1291000</v>
      </c>
      <c r="K17" s="58">
        <v>1617000</v>
      </c>
      <c r="L17" s="58">
        <v>1295000</v>
      </c>
      <c r="M17" s="58">
        <v>1219000</v>
      </c>
      <c r="N17" s="116">
        <f t="shared" si="1"/>
        <v>1349265</v>
      </c>
      <c r="O17" s="119">
        <f>'[4]A2-FinPerf SC'!I17</f>
        <v>18568265</v>
      </c>
      <c r="P17" s="45">
        <f>'[4]A2-FinPerf SC'!J17</f>
        <v>19422405</v>
      </c>
      <c r="Q17" s="116">
        <f>'[4]A2-FinPerf SC'!K17</f>
        <v>20315836</v>
      </c>
    </row>
    <row r="18" spans="1:17" ht="11.25" customHeight="1" x14ac:dyDescent="0.2">
      <c r="A18" s="253" t="str">
        <f>'[4]A2-FinPerf SC'!A18</f>
        <v>Environmental protection</v>
      </c>
      <c r="B18" s="415"/>
      <c r="C18" s="115"/>
      <c r="D18" s="58"/>
      <c r="E18" s="58"/>
      <c r="F18" s="58"/>
      <c r="G18" s="58"/>
      <c r="H18" s="58"/>
      <c r="I18" s="58"/>
      <c r="J18" s="58"/>
      <c r="K18" s="58"/>
      <c r="L18" s="58"/>
      <c r="M18" s="58"/>
      <c r="N18" s="116">
        <f t="shared" si="1"/>
        <v>0</v>
      </c>
      <c r="O18" s="119">
        <f>'[4]A2-FinPerf SC'!I18</f>
        <v>0</v>
      </c>
      <c r="P18" s="45">
        <f>'[4]A2-FinPerf SC'!J18</f>
        <v>0</v>
      </c>
      <c r="Q18" s="116">
        <f>'[4]A2-FinPerf SC'!K18</f>
        <v>0</v>
      </c>
    </row>
    <row r="19" spans="1:17" ht="11.25" customHeight="1" x14ac:dyDescent="0.2">
      <c r="A19" s="431" t="str">
        <f>'[4]A2-FinPerf SC'!A19</f>
        <v>Trading services</v>
      </c>
      <c r="B19" s="415"/>
      <c r="C19" s="148">
        <f>SUM(C20:C23)</f>
        <v>2734079</v>
      </c>
      <c r="D19" s="53">
        <f t="shared" ref="D19:M19" si="4">SUM(D20:D23)</f>
        <v>3883864</v>
      </c>
      <c r="E19" s="53">
        <f t="shared" si="4"/>
        <v>2333280</v>
      </c>
      <c r="F19" s="53">
        <f t="shared" si="4"/>
        <v>2443066</v>
      </c>
      <c r="G19" s="53">
        <f t="shared" si="4"/>
        <v>6633864</v>
      </c>
      <c r="H19" s="53">
        <f t="shared" si="4"/>
        <v>2533804</v>
      </c>
      <c r="I19" s="53">
        <f t="shared" si="4"/>
        <v>2134542</v>
      </c>
      <c r="J19" s="53">
        <f t="shared" si="4"/>
        <v>2350000</v>
      </c>
      <c r="K19" s="53">
        <f t="shared" si="4"/>
        <v>3982000</v>
      </c>
      <c r="L19" s="53">
        <f t="shared" si="4"/>
        <v>3189000</v>
      </c>
      <c r="M19" s="53">
        <f t="shared" si="4"/>
        <v>3475000</v>
      </c>
      <c r="N19" s="147">
        <f>O19-SUM(C19:M19)</f>
        <v>4157544</v>
      </c>
      <c r="O19" s="148">
        <f>'[4]A2-FinPerf SC'!I19</f>
        <v>39850043</v>
      </c>
      <c r="P19" s="53">
        <f>'[4]A2-FinPerf SC'!J19</f>
        <v>41039060</v>
      </c>
      <c r="Q19" s="147">
        <f>'[4]A2-FinPerf SC'!K19</f>
        <v>40282860</v>
      </c>
    </row>
    <row r="20" spans="1:17" ht="11.25" customHeight="1" x14ac:dyDescent="0.2">
      <c r="A20" s="253" t="str">
        <f>'[4]A2-FinPerf SC'!A20</f>
        <v>Energy sources</v>
      </c>
      <c r="B20" s="415"/>
      <c r="C20" s="115">
        <v>2300000</v>
      </c>
      <c r="D20" s="58">
        <v>3450000</v>
      </c>
      <c r="E20" s="58">
        <v>1900000</v>
      </c>
      <c r="F20" s="58">
        <v>2010000</v>
      </c>
      <c r="G20" s="58">
        <v>6200000</v>
      </c>
      <c r="H20" s="58">
        <v>2100000</v>
      </c>
      <c r="I20" s="58">
        <v>1700000</v>
      </c>
      <c r="J20" s="58">
        <v>1900000</v>
      </c>
      <c r="K20" s="58">
        <v>3452000</v>
      </c>
      <c r="L20" s="58">
        <v>2200000</v>
      </c>
      <c r="M20" s="58">
        <v>2500000</v>
      </c>
      <c r="N20" s="116">
        <f t="shared" si="1"/>
        <v>3165747</v>
      </c>
      <c r="O20" s="119">
        <f>'[4]A2-FinPerf SC'!I20</f>
        <v>32877747</v>
      </c>
      <c r="P20" s="45">
        <f>'[4]A2-FinPerf SC'!J20</f>
        <v>33746039</v>
      </c>
      <c r="Q20" s="116">
        <f>'[4]A2-FinPerf SC'!K20</f>
        <v>32654360</v>
      </c>
    </row>
    <row r="21" spans="1:17" ht="11.25" customHeight="1" x14ac:dyDescent="0.2">
      <c r="A21" s="253" t="str">
        <f>'[4]A2-FinPerf SC'!A21</f>
        <v>Water management</v>
      </c>
      <c r="B21" s="415"/>
      <c r="C21" s="115"/>
      <c r="D21" s="58"/>
      <c r="E21" s="58"/>
      <c r="F21" s="58"/>
      <c r="G21" s="58"/>
      <c r="H21" s="58"/>
      <c r="I21" s="58"/>
      <c r="J21" s="58"/>
      <c r="K21" s="58"/>
      <c r="L21" s="58"/>
      <c r="M21" s="58"/>
      <c r="N21" s="116">
        <f t="shared" si="1"/>
        <v>0</v>
      </c>
      <c r="O21" s="119">
        <f>'[4]A2-FinPerf SC'!I21</f>
        <v>0</v>
      </c>
      <c r="P21" s="45">
        <f>'[4]A2-FinPerf SC'!J21</f>
        <v>0</v>
      </c>
      <c r="Q21" s="116">
        <f>'[4]A2-FinPerf SC'!K21</f>
        <v>0</v>
      </c>
    </row>
    <row r="22" spans="1:17" ht="11.25" customHeight="1" x14ac:dyDescent="0.2">
      <c r="A22" s="253" t="str">
        <f>'[4]A2-FinPerf SC'!A22</f>
        <v>Waste water management</v>
      </c>
      <c r="B22" s="415"/>
      <c r="C22" s="115"/>
      <c r="D22" s="58"/>
      <c r="E22" s="58"/>
      <c r="F22" s="58"/>
      <c r="G22" s="58"/>
      <c r="H22" s="58"/>
      <c r="I22" s="58"/>
      <c r="J22" s="58"/>
      <c r="K22" s="58"/>
      <c r="L22" s="58"/>
      <c r="M22" s="58"/>
      <c r="N22" s="116">
        <f t="shared" si="1"/>
        <v>0</v>
      </c>
      <c r="O22" s="119">
        <f>'[4]A2-FinPerf SC'!I22</f>
        <v>0</v>
      </c>
      <c r="P22" s="45">
        <f>'[4]A2-FinPerf SC'!J22</f>
        <v>0</v>
      </c>
      <c r="Q22" s="116">
        <f>'[4]A2-FinPerf SC'!K22</f>
        <v>0</v>
      </c>
    </row>
    <row r="23" spans="1:17" ht="11.25" customHeight="1" x14ac:dyDescent="0.2">
      <c r="A23" s="253" t="str">
        <f>'[4]A2-FinPerf SC'!A23</f>
        <v>Waste management</v>
      </c>
      <c r="B23" s="415"/>
      <c r="C23" s="47">
        <v>434079</v>
      </c>
      <c r="D23" s="47">
        <v>433864</v>
      </c>
      <c r="E23" s="47">
        <v>433280</v>
      </c>
      <c r="F23" s="47">
        <v>433066</v>
      </c>
      <c r="G23" s="47">
        <v>433864</v>
      </c>
      <c r="H23" s="47">
        <v>433804</v>
      </c>
      <c r="I23" s="47">
        <v>434542</v>
      </c>
      <c r="J23" s="47">
        <v>450000</v>
      </c>
      <c r="K23" s="47">
        <v>530000</v>
      </c>
      <c r="L23" s="47">
        <v>989000</v>
      </c>
      <c r="M23" s="47">
        <v>975000</v>
      </c>
      <c r="N23" s="116">
        <f t="shared" si="1"/>
        <v>991797</v>
      </c>
      <c r="O23" s="119">
        <f>'[4]A2-FinPerf SC'!I23</f>
        <v>6972296</v>
      </c>
      <c r="P23" s="45">
        <f>'[4]A2-FinPerf SC'!J23</f>
        <v>7293021</v>
      </c>
      <c r="Q23" s="116">
        <f>'[4]A2-FinPerf SC'!K23</f>
        <v>7628500</v>
      </c>
    </row>
    <row r="24" spans="1:17" ht="11.25" customHeight="1" x14ac:dyDescent="0.2">
      <c r="A24" s="431" t="str">
        <f>'[4]A2-FinPerf SC'!A24</f>
        <v>Other</v>
      </c>
      <c r="B24" s="415"/>
      <c r="C24" s="432"/>
      <c r="D24" s="246"/>
      <c r="E24" s="246"/>
      <c r="F24" s="246"/>
      <c r="G24" s="246"/>
      <c r="H24" s="246"/>
      <c r="I24" s="246"/>
      <c r="J24" s="246"/>
      <c r="K24" s="246"/>
      <c r="L24" s="246"/>
      <c r="M24" s="246"/>
      <c r="N24" s="147">
        <f t="shared" si="1"/>
        <v>0</v>
      </c>
      <c r="O24" s="148">
        <f>'[4]A2-FinPerf SC'!I24</f>
        <v>0</v>
      </c>
      <c r="P24" s="53">
        <f>'[4]A2-FinPerf SC'!J24</f>
        <v>0</v>
      </c>
      <c r="Q24" s="147">
        <f>'[4]A2-FinPerf SC'!K24</f>
        <v>0</v>
      </c>
    </row>
    <row r="25" spans="1:17" x14ac:dyDescent="0.2">
      <c r="A25" s="84" t="str">
        <f>'[4]A2-FinPerf SC'!A25</f>
        <v>Total Revenue - Functional</v>
      </c>
      <c r="B25" s="433"/>
      <c r="C25" s="117">
        <f t="shared" ref="C25:Q26" si="5">C5+C9+C15+C19+C24</f>
        <v>146557079</v>
      </c>
      <c r="D25" s="51">
        <f t="shared" si="5"/>
        <v>9347864</v>
      </c>
      <c r="E25" s="51">
        <f t="shared" si="5"/>
        <v>8155280</v>
      </c>
      <c r="F25" s="51">
        <f t="shared" si="5"/>
        <v>8831066</v>
      </c>
      <c r="G25" s="51">
        <f t="shared" si="5"/>
        <v>13868864</v>
      </c>
      <c r="H25" s="51">
        <f t="shared" si="5"/>
        <v>131526804</v>
      </c>
      <c r="I25" s="51">
        <f t="shared" si="5"/>
        <v>8330542</v>
      </c>
      <c r="J25" s="51">
        <f t="shared" si="5"/>
        <v>7541000</v>
      </c>
      <c r="K25" s="51">
        <f t="shared" si="5"/>
        <v>108317000</v>
      </c>
      <c r="L25" s="51">
        <f t="shared" si="5"/>
        <v>8186000</v>
      </c>
      <c r="M25" s="51">
        <f t="shared" si="5"/>
        <v>8203000</v>
      </c>
      <c r="N25" s="51">
        <f t="shared" si="5"/>
        <v>8382453</v>
      </c>
      <c r="O25" s="117">
        <f t="shared" si="5"/>
        <v>467246952</v>
      </c>
      <c r="P25" s="51">
        <f t="shared" si="5"/>
        <v>504514639</v>
      </c>
      <c r="Q25" s="118">
        <f t="shared" si="5"/>
        <v>533952628</v>
      </c>
    </row>
    <row r="26" spans="1:17" ht="4.95" customHeight="1" x14ac:dyDescent="0.2">
      <c r="A26" s="52"/>
      <c r="B26" s="415"/>
      <c r="C26" s="119"/>
      <c r="D26" s="45">
        <f t="shared" si="5"/>
        <v>12797864</v>
      </c>
      <c r="E26" s="45">
        <f t="shared" si="5"/>
        <v>10055280</v>
      </c>
      <c r="F26" s="45">
        <f t="shared" si="5"/>
        <v>10841066</v>
      </c>
      <c r="G26" s="45">
        <f t="shared" si="5"/>
        <v>20068864</v>
      </c>
      <c r="H26" s="45">
        <f t="shared" si="5"/>
        <v>133626804</v>
      </c>
      <c r="I26" s="45">
        <f t="shared" si="5"/>
        <v>10030542</v>
      </c>
      <c r="J26" s="45">
        <f t="shared" si="5"/>
        <v>9441000</v>
      </c>
      <c r="K26" s="45">
        <f t="shared" si="5"/>
        <v>111769000</v>
      </c>
      <c r="L26" s="45">
        <f t="shared" si="5"/>
        <v>10386000</v>
      </c>
      <c r="M26" s="45">
        <f>M6+M10+M16+M20+M25</f>
        <v>10703000</v>
      </c>
      <c r="N26" s="116"/>
      <c r="O26" s="119"/>
      <c r="P26" s="45"/>
      <c r="Q26" s="116"/>
    </row>
    <row r="27" spans="1:17" x14ac:dyDescent="0.2">
      <c r="A27" s="81" t="str">
        <f>'[4]A2-FinPerf SC'!A27</f>
        <v>Expenditure - Functional</v>
      </c>
      <c r="B27" s="430"/>
      <c r="C27" s="119"/>
      <c r="D27" s="45"/>
      <c r="E27" s="45"/>
      <c r="F27" s="45"/>
      <c r="G27" s="45"/>
      <c r="H27" s="45"/>
      <c r="I27" s="45"/>
      <c r="J27" s="45"/>
      <c r="K27" s="45"/>
      <c r="L27" s="45"/>
      <c r="M27" s="45"/>
      <c r="N27" s="116"/>
      <c r="O27" s="119"/>
      <c r="P27" s="45"/>
      <c r="Q27" s="116"/>
    </row>
    <row r="28" spans="1:17" ht="11.25" customHeight="1" x14ac:dyDescent="0.2">
      <c r="A28" s="431" t="str">
        <f>'[4]A2-FinPerf SC'!A28</f>
        <v>Governance and administration</v>
      </c>
      <c r="B28" s="415"/>
      <c r="C28" s="148">
        <f>SUM(C29:C31)</f>
        <v>14026470</v>
      </c>
      <c r="D28" s="53">
        <f>SUM(D29:D31)</f>
        <v>14663868</v>
      </c>
      <c r="E28" s="53">
        <f t="shared" ref="E28:M28" si="6">SUM(E29:E31)</f>
        <v>17706403</v>
      </c>
      <c r="F28" s="53">
        <f t="shared" si="6"/>
        <v>15030290</v>
      </c>
      <c r="G28" s="53">
        <f t="shared" si="6"/>
        <v>14856326</v>
      </c>
      <c r="H28" s="53">
        <f t="shared" si="6"/>
        <v>19992945</v>
      </c>
      <c r="I28" s="53">
        <f t="shared" si="6"/>
        <v>17027585</v>
      </c>
      <c r="J28" s="53">
        <f t="shared" si="6"/>
        <v>15927184</v>
      </c>
      <c r="K28" s="53">
        <f t="shared" si="6"/>
        <v>14433044</v>
      </c>
      <c r="L28" s="53">
        <f t="shared" si="6"/>
        <v>17123897</v>
      </c>
      <c r="M28" s="53">
        <f t="shared" si="6"/>
        <v>14752355</v>
      </c>
      <c r="N28" s="147">
        <f t="shared" ref="N28:N37" si="7">O28-SUM(C28:M28)</f>
        <v>13499951</v>
      </c>
      <c r="O28" s="148">
        <f>'[4]A2-FinPerf SC'!I28</f>
        <v>189040318</v>
      </c>
      <c r="P28" s="53">
        <f>'[4]A2-FinPerf SC'!J28</f>
        <v>203817592</v>
      </c>
      <c r="Q28" s="147">
        <f>'[4]A2-FinPerf SC'!K28</f>
        <v>214468009</v>
      </c>
    </row>
    <row r="29" spans="1:17" ht="11.25" customHeight="1" x14ac:dyDescent="0.2">
      <c r="A29" s="253" t="str">
        <f>'[4]A2-FinPerf SC'!A29</f>
        <v>Executive and council</v>
      </c>
      <c r="B29" s="415"/>
      <c r="C29" s="115">
        <v>4336800</v>
      </c>
      <c r="D29" s="58">
        <v>5410098</v>
      </c>
      <c r="E29" s="58">
        <v>5436837</v>
      </c>
      <c r="F29" s="58">
        <v>5835740</v>
      </c>
      <c r="G29" s="58">
        <v>5293575</v>
      </c>
      <c r="H29" s="58">
        <v>4976501</v>
      </c>
      <c r="I29" s="58">
        <v>5175230</v>
      </c>
      <c r="J29" s="58">
        <v>6575624</v>
      </c>
      <c r="K29" s="58">
        <v>5337524</v>
      </c>
      <c r="L29" s="58">
        <v>6137850</v>
      </c>
      <c r="M29" s="58">
        <v>5854770</v>
      </c>
      <c r="N29" s="116">
        <f t="shared" si="7"/>
        <v>4871499</v>
      </c>
      <c r="O29" s="119">
        <f>'[4]A2-FinPerf SC'!I29</f>
        <v>65242048</v>
      </c>
      <c r="P29" s="45">
        <f>'[4]A2-FinPerf SC'!J29</f>
        <v>70139489</v>
      </c>
      <c r="Q29" s="116">
        <f>'[4]A2-FinPerf SC'!K29</f>
        <v>73679490</v>
      </c>
    </row>
    <row r="30" spans="1:17" ht="11.25" customHeight="1" x14ac:dyDescent="0.2">
      <c r="A30" s="253" t="str">
        <f>'[4]A2-FinPerf SC'!A30</f>
        <v>Finance and administration</v>
      </c>
      <c r="B30" s="415"/>
      <c r="C30" s="115">
        <v>9458670</v>
      </c>
      <c r="D30" s="58">
        <v>9022770</v>
      </c>
      <c r="E30" s="58">
        <v>12038566</v>
      </c>
      <c r="F30" s="58">
        <v>8963550</v>
      </c>
      <c r="G30" s="58">
        <v>9331751</v>
      </c>
      <c r="H30" s="58">
        <v>14785444</v>
      </c>
      <c r="I30" s="58">
        <v>11621355</v>
      </c>
      <c r="J30" s="58">
        <v>9120560</v>
      </c>
      <c r="K30" s="58">
        <v>8864520</v>
      </c>
      <c r="L30" s="58">
        <v>10755047</v>
      </c>
      <c r="M30" s="58">
        <v>8666585</v>
      </c>
      <c r="N30" s="116">
        <f t="shared" si="7"/>
        <v>8396613</v>
      </c>
      <c r="O30" s="119">
        <f>'[4]A2-FinPerf SC'!I30</f>
        <v>121025431</v>
      </c>
      <c r="P30" s="45">
        <f>'[4]A2-FinPerf SC'!J30</f>
        <v>130774325</v>
      </c>
      <c r="Q30" s="116">
        <f>'[4]A2-FinPerf SC'!K30</f>
        <v>137747616</v>
      </c>
    </row>
    <row r="31" spans="1:17" ht="11.25" customHeight="1" x14ac:dyDescent="0.2">
      <c r="A31" s="253" t="str">
        <f>'[4]A2-FinPerf SC'!A31</f>
        <v>Internal audit</v>
      </c>
      <c r="B31" s="415"/>
      <c r="C31" s="115">
        <v>231000</v>
      </c>
      <c r="D31" s="115">
        <v>231000</v>
      </c>
      <c r="E31" s="115">
        <v>231000</v>
      </c>
      <c r="F31" s="115">
        <v>231000</v>
      </c>
      <c r="G31" s="115">
        <v>231000</v>
      </c>
      <c r="H31" s="115">
        <v>231000</v>
      </c>
      <c r="I31" s="115">
        <v>231000</v>
      </c>
      <c r="J31" s="115">
        <v>231000</v>
      </c>
      <c r="K31" s="115">
        <v>231000</v>
      </c>
      <c r="L31" s="115">
        <v>231000</v>
      </c>
      <c r="M31" s="115">
        <v>231000</v>
      </c>
      <c r="N31" s="116">
        <f t="shared" si="7"/>
        <v>231839</v>
      </c>
      <c r="O31" s="119">
        <f>'[4]A2-FinPerf SC'!I31</f>
        <v>2772839</v>
      </c>
      <c r="P31" s="45">
        <f>'[4]A2-FinPerf SC'!J31</f>
        <v>2903778</v>
      </c>
      <c r="Q31" s="116">
        <f>'[4]A2-FinPerf SC'!K31</f>
        <v>3040903</v>
      </c>
    </row>
    <row r="32" spans="1:17" ht="11.25" customHeight="1" x14ac:dyDescent="0.2">
      <c r="A32" s="431" t="str">
        <f>'[4]A2-FinPerf SC'!A32</f>
        <v>Community and public safety</v>
      </c>
      <c r="B32" s="415"/>
      <c r="C32" s="148">
        <f>SUM(C33:C37)</f>
        <v>1741117</v>
      </c>
      <c r="D32" s="53">
        <f t="shared" ref="D32:M32" si="8">SUM(D33:D37)</f>
        <v>1980786</v>
      </c>
      <c r="E32" s="53">
        <f t="shared" si="8"/>
        <v>1868592</v>
      </c>
      <c r="F32" s="53">
        <f t="shared" si="8"/>
        <v>2004659</v>
      </c>
      <c r="G32" s="53">
        <f t="shared" si="8"/>
        <v>1725659</v>
      </c>
      <c r="H32" s="53">
        <f t="shared" si="8"/>
        <v>4492778</v>
      </c>
      <c r="I32" s="53">
        <f t="shared" si="8"/>
        <v>2411215</v>
      </c>
      <c r="J32" s="53">
        <f t="shared" si="8"/>
        <v>1544800</v>
      </c>
      <c r="K32" s="53">
        <f t="shared" si="8"/>
        <v>1760000</v>
      </c>
      <c r="L32" s="53">
        <f t="shared" si="8"/>
        <v>2059000</v>
      </c>
      <c r="M32" s="53">
        <f t="shared" si="8"/>
        <v>2073800</v>
      </c>
      <c r="N32" s="147">
        <f t="shared" si="7"/>
        <v>2763845</v>
      </c>
      <c r="O32" s="148">
        <f>'[4]A2-FinPerf SC'!I32</f>
        <v>26426251</v>
      </c>
      <c r="P32" s="53">
        <f>'[4]A2-FinPerf SC'!J32</f>
        <v>28821892</v>
      </c>
      <c r="Q32" s="147">
        <f>'[4]A2-FinPerf SC'!K32</f>
        <v>31902674</v>
      </c>
    </row>
    <row r="33" spans="1:17" ht="11.25" customHeight="1" x14ac:dyDescent="0.2">
      <c r="A33" s="253" t="str">
        <f>'[4]A2-FinPerf SC'!A33</f>
        <v>Community and social services</v>
      </c>
      <c r="B33" s="415"/>
      <c r="C33" s="115">
        <v>468117</v>
      </c>
      <c r="D33" s="115">
        <v>537371</v>
      </c>
      <c r="E33" s="115">
        <v>551731</v>
      </c>
      <c r="F33" s="115">
        <v>376998</v>
      </c>
      <c r="G33" s="115">
        <v>409998</v>
      </c>
      <c r="H33" s="115">
        <v>3456190</v>
      </c>
      <c r="I33" s="115">
        <v>884257</v>
      </c>
      <c r="J33" s="115">
        <v>444000</v>
      </c>
      <c r="K33" s="115">
        <v>535000</v>
      </c>
      <c r="L33" s="115">
        <v>561000</v>
      </c>
      <c r="M33" s="115">
        <v>727000</v>
      </c>
      <c r="N33" s="116">
        <f t="shared" si="7"/>
        <v>1302824</v>
      </c>
      <c r="O33" s="119">
        <f>'[4]A2-FinPerf SC'!I33</f>
        <v>10254486</v>
      </c>
      <c r="P33" s="45">
        <f>'[4]A2-FinPerf SC'!J33</f>
        <v>11162186</v>
      </c>
      <c r="Q33" s="116">
        <f>'[4]A2-FinPerf SC'!K33</f>
        <v>12273935</v>
      </c>
    </row>
    <row r="34" spans="1:17" ht="11.25" customHeight="1" x14ac:dyDescent="0.2">
      <c r="A34" s="253" t="str">
        <f>'[4]A2-FinPerf SC'!A34</f>
        <v>Sport and recreation</v>
      </c>
      <c r="B34" s="415"/>
      <c r="C34" s="115">
        <v>1196000</v>
      </c>
      <c r="D34" s="115">
        <v>1364415</v>
      </c>
      <c r="E34" s="115">
        <v>1240000</v>
      </c>
      <c r="F34" s="115">
        <v>1552000</v>
      </c>
      <c r="G34" s="115">
        <v>1240000</v>
      </c>
      <c r="H34" s="115">
        <v>965922</v>
      </c>
      <c r="I34" s="115">
        <v>1452000</v>
      </c>
      <c r="J34" s="115">
        <v>1024000</v>
      </c>
      <c r="K34" s="115">
        <v>1152000</v>
      </c>
      <c r="L34" s="115">
        <v>1422000</v>
      </c>
      <c r="M34" s="115">
        <v>1270000</v>
      </c>
      <c r="N34" s="116">
        <f t="shared" si="7"/>
        <v>1389283</v>
      </c>
      <c r="O34" s="119">
        <f>'[4]A2-FinPerf SC'!I34</f>
        <v>15267620</v>
      </c>
      <c r="P34" s="45">
        <f>'[4]A2-FinPerf SC'!J34</f>
        <v>16700702</v>
      </c>
      <c r="Q34" s="116">
        <f>'[4]A2-FinPerf SC'!K34</f>
        <v>18611523</v>
      </c>
    </row>
    <row r="35" spans="1:17" ht="11.25" customHeight="1" x14ac:dyDescent="0.2">
      <c r="A35" s="253" t="str">
        <f>'[4]A2-FinPerf SC'!A35</f>
        <v>Public safety</v>
      </c>
      <c r="B35" s="415"/>
      <c r="C35" s="115"/>
      <c r="D35" s="58"/>
      <c r="E35" s="58"/>
      <c r="F35" s="58"/>
      <c r="G35" s="58"/>
      <c r="H35" s="58"/>
      <c r="I35" s="58"/>
      <c r="J35" s="58"/>
      <c r="K35" s="58"/>
      <c r="L35" s="58"/>
      <c r="M35" s="58"/>
      <c r="N35" s="116">
        <f t="shared" si="7"/>
        <v>0</v>
      </c>
      <c r="O35" s="119">
        <f>'[4]A2-FinPerf SC'!I35</f>
        <v>0</v>
      </c>
      <c r="P35" s="45">
        <f>'[4]A2-FinPerf SC'!J35</f>
        <v>0</v>
      </c>
      <c r="Q35" s="116">
        <f>'[4]A2-FinPerf SC'!K35</f>
        <v>0</v>
      </c>
    </row>
    <row r="36" spans="1:17" ht="11.25" customHeight="1" x14ac:dyDescent="0.2">
      <c r="A36" s="253" t="str">
        <f>'[4]A2-FinPerf SC'!A36</f>
        <v>Housing</v>
      </c>
      <c r="B36" s="415"/>
      <c r="C36" s="115">
        <v>77000</v>
      </c>
      <c r="D36" s="115">
        <v>79000</v>
      </c>
      <c r="E36" s="115">
        <v>76861</v>
      </c>
      <c r="F36" s="115">
        <v>75661</v>
      </c>
      <c r="G36" s="115">
        <v>75661</v>
      </c>
      <c r="H36" s="115">
        <v>70666</v>
      </c>
      <c r="I36" s="115">
        <v>74958</v>
      </c>
      <c r="J36" s="115">
        <v>76800</v>
      </c>
      <c r="K36" s="115">
        <v>73000</v>
      </c>
      <c r="L36" s="115">
        <v>76000</v>
      </c>
      <c r="M36" s="115">
        <v>76800</v>
      </c>
      <c r="N36" s="116">
        <f t="shared" si="7"/>
        <v>71738</v>
      </c>
      <c r="O36" s="119">
        <f>'[4]A2-FinPerf SC'!I36</f>
        <v>904145</v>
      </c>
      <c r="P36" s="45">
        <f>'[4]A2-FinPerf SC'!J36</f>
        <v>959004</v>
      </c>
      <c r="Q36" s="116">
        <f>'[4]A2-FinPerf SC'!K36</f>
        <v>1017216</v>
      </c>
    </row>
    <row r="37" spans="1:17" ht="11.25" customHeight="1" x14ac:dyDescent="0.2">
      <c r="A37" s="253" t="str">
        <f>'[4]A2-FinPerf SC'!A37</f>
        <v>Health</v>
      </c>
      <c r="B37" s="415"/>
      <c r="C37" s="115"/>
      <c r="D37" s="58"/>
      <c r="E37" s="58"/>
      <c r="F37" s="58"/>
      <c r="G37" s="58"/>
      <c r="H37" s="58"/>
      <c r="I37" s="58"/>
      <c r="J37" s="58"/>
      <c r="K37" s="58"/>
      <c r="L37" s="58"/>
      <c r="M37" s="58"/>
      <c r="N37" s="116">
        <f t="shared" si="7"/>
        <v>0</v>
      </c>
      <c r="O37" s="119">
        <f>'[4]A2-FinPerf SC'!I37</f>
        <v>0</v>
      </c>
      <c r="P37" s="45">
        <f>'[4]A2-FinPerf SC'!J37</f>
        <v>0</v>
      </c>
      <c r="Q37" s="116">
        <f>'[4]A2-FinPerf SC'!K37</f>
        <v>0</v>
      </c>
    </row>
    <row r="38" spans="1:17" ht="11.25" customHeight="1" x14ac:dyDescent="0.2">
      <c r="A38" s="431" t="str">
        <f>'[4]A2-FinPerf SC'!A38</f>
        <v>Economic and environmental services</v>
      </c>
      <c r="B38" s="415"/>
      <c r="C38" s="148">
        <f>SUM(C39:C41)</f>
        <v>5813681</v>
      </c>
      <c r="D38" s="53">
        <f t="shared" ref="D38:M38" si="9">SUM(D39:D41)</f>
        <v>4312143</v>
      </c>
      <c r="E38" s="53">
        <f t="shared" si="9"/>
        <v>5560806</v>
      </c>
      <c r="F38" s="53">
        <f t="shared" si="9"/>
        <v>5021738</v>
      </c>
      <c r="G38" s="53">
        <f t="shared" si="9"/>
        <v>18831802</v>
      </c>
      <c r="H38" s="53">
        <f t="shared" si="9"/>
        <v>4546738</v>
      </c>
      <c r="I38" s="53">
        <f t="shared" si="9"/>
        <v>8495866</v>
      </c>
      <c r="J38" s="53">
        <f t="shared" si="9"/>
        <v>4798000</v>
      </c>
      <c r="K38" s="53">
        <f t="shared" si="9"/>
        <v>4304000</v>
      </c>
      <c r="L38" s="53">
        <f t="shared" si="9"/>
        <v>8698000</v>
      </c>
      <c r="M38" s="53">
        <f t="shared" si="9"/>
        <v>5422000</v>
      </c>
      <c r="N38" s="147">
        <f t="shared" ref="N38:N47" si="10">O38-SUM(C38:M38)</f>
        <v>6226053</v>
      </c>
      <c r="O38" s="148">
        <f>'[4]A2-FinPerf SC'!I38</f>
        <v>82030827</v>
      </c>
      <c r="P38" s="53">
        <f>'[4]A2-FinPerf SC'!J38</f>
        <v>89625888</v>
      </c>
      <c r="Q38" s="147">
        <f>'[4]A2-FinPerf SC'!K38</f>
        <v>99543368</v>
      </c>
    </row>
    <row r="39" spans="1:17" ht="11.25" customHeight="1" x14ac:dyDescent="0.2">
      <c r="A39" s="253" t="str">
        <f>'[4]A2-FinPerf SC'!A39</f>
        <v>Planning and development</v>
      </c>
      <c r="B39" s="415"/>
      <c r="C39" s="115">
        <v>2493000</v>
      </c>
      <c r="D39" s="115">
        <v>1850000</v>
      </c>
      <c r="E39" s="115">
        <v>1847000</v>
      </c>
      <c r="F39" s="115">
        <v>2250000</v>
      </c>
      <c r="G39" s="115">
        <v>2385000</v>
      </c>
      <c r="H39" s="115">
        <v>1775000</v>
      </c>
      <c r="I39" s="115">
        <v>1988000</v>
      </c>
      <c r="J39" s="115">
        <v>1998000</v>
      </c>
      <c r="K39" s="115">
        <v>2084000</v>
      </c>
      <c r="L39" s="115">
        <v>2198000</v>
      </c>
      <c r="M39" s="115">
        <v>1910000</v>
      </c>
      <c r="N39" s="116">
        <f t="shared" si="10"/>
        <v>2399647</v>
      </c>
      <c r="O39" s="119">
        <f>'[4]A2-FinPerf SC'!I39</f>
        <v>25177647</v>
      </c>
      <c r="P39" s="45">
        <f>'[4]A2-FinPerf SC'!J39</f>
        <v>26417305</v>
      </c>
      <c r="Q39" s="116">
        <f>'[4]A2-FinPerf SC'!K39</f>
        <v>25933454</v>
      </c>
    </row>
    <row r="40" spans="1:17" ht="11.25" customHeight="1" x14ac:dyDescent="0.2">
      <c r="A40" s="253" t="str">
        <f>'[4]A2-FinPerf SC'!A40</f>
        <v>Road transport</v>
      </c>
      <c r="B40" s="415"/>
      <c r="C40" s="115">
        <v>3320681</v>
      </c>
      <c r="D40" s="115">
        <v>2462143</v>
      </c>
      <c r="E40" s="115">
        <v>3713806</v>
      </c>
      <c r="F40" s="115">
        <v>2771738</v>
      </c>
      <c r="G40" s="115">
        <v>16446802</v>
      </c>
      <c r="H40" s="115">
        <v>2771738</v>
      </c>
      <c r="I40" s="115">
        <v>6507866</v>
      </c>
      <c r="J40" s="115">
        <v>2800000</v>
      </c>
      <c r="K40" s="115">
        <v>2220000</v>
      </c>
      <c r="L40" s="115">
        <v>6500000</v>
      </c>
      <c r="M40" s="115">
        <v>3512000</v>
      </c>
      <c r="N40" s="116">
        <f t="shared" si="10"/>
        <v>3826406</v>
      </c>
      <c r="O40" s="119">
        <f>'[4]A2-FinPerf SC'!I40</f>
        <v>56853180</v>
      </c>
      <c r="P40" s="45">
        <f>'[4]A2-FinPerf SC'!J40</f>
        <v>63208583</v>
      </c>
      <c r="Q40" s="116">
        <f>'[4]A2-FinPerf SC'!K40</f>
        <v>73609914</v>
      </c>
    </row>
    <row r="41" spans="1:17" ht="11.25" customHeight="1" x14ac:dyDescent="0.2">
      <c r="A41" s="253" t="str">
        <f>'[4]A2-FinPerf SC'!A41</f>
        <v>Environmental protection</v>
      </c>
      <c r="B41" s="415"/>
      <c r="C41" s="115"/>
      <c r="D41" s="58"/>
      <c r="E41" s="58"/>
      <c r="F41" s="58"/>
      <c r="G41" s="58"/>
      <c r="H41" s="58"/>
      <c r="I41" s="58"/>
      <c r="J41" s="58"/>
      <c r="K41" s="58"/>
      <c r="L41" s="58"/>
      <c r="M41" s="58"/>
      <c r="N41" s="116">
        <f t="shared" si="10"/>
        <v>0</v>
      </c>
      <c r="O41" s="119">
        <f>'[4]A2-FinPerf SC'!I41</f>
        <v>0</v>
      </c>
      <c r="P41" s="45">
        <f>'[4]A2-FinPerf SC'!J41</f>
        <v>0</v>
      </c>
      <c r="Q41" s="116">
        <f>'[4]A2-FinPerf SC'!K41</f>
        <v>0</v>
      </c>
    </row>
    <row r="42" spans="1:17" ht="11.25" customHeight="1" x14ac:dyDescent="0.2">
      <c r="A42" s="431" t="str">
        <f>'[4]A2-FinPerf SC'!A42</f>
        <v>Trading services</v>
      </c>
      <c r="B42" s="415"/>
      <c r="C42" s="148">
        <f>SUM(C43:C46)</f>
        <v>3067238</v>
      </c>
      <c r="D42" s="53">
        <f t="shared" ref="D42:M42" si="11">SUM(D43:D46)</f>
        <v>2979693</v>
      </c>
      <c r="E42" s="53">
        <f t="shared" si="11"/>
        <v>3691793</v>
      </c>
      <c r="F42" s="53">
        <f t="shared" si="11"/>
        <v>3639802</v>
      </c>
      <c r="G42" s="53">
        <f t="shared" si="11"/>
        <v>3573283</v>
      </c>
      <c r="H42" s="53">
        <f t="shared" si="11"/>
        <v>6647030</v>
      </c>
      <c r="I42" s="53">
        <f t="shared" si="11"/>
        <v>3217077</v>
      </c>
      <c r="J42" s="53">
        <f t="shared" si="11"/>
        <v>8221950</v>
      </c>
      <c r="K42" s="53">
        <f t="shared" si="11"/>
        <v>2636633</v>
      </c>
      <c r="L42" s="53">
        <f t="shared" si="11"/>
        <v>5011000</v>
      </c>
      <c r="M42" s="53">
        <f t="shared" si="11"/>
        <v>4190875</v>
      </c>
      <c r="N42" s="147">
        <f>O42-SUM(C42:M42)</f>
        <v>6349781</v>
      </c>
      <c r="O42" s="148">
        <f>'[4]A2-FinPerf SC'!I42</f>
        <v>53226155</v>
      </c>
      <c r="P42" s="53">
        <f>'[4]A2-FinPerf SC'!J42</f>
        <v>57162307</v>
      </c>
      <c r="Q42" s="147">
        <f>'[4]A2-FinPerf SC'!K42</f>
        <v>60341578</v>
      </c>
    </row>
    <row r="43" spans="1:17" ht="11.25" customHeight="1" x14ac:dyDescent="0.2">
      <c r="A43" s="253" t="str">
        <f>'[4]A2-FinPerf SC'!A43</f>
        <v>Energy sources</v>
      </c>
      <c r="B43" s="415"/>
      <c r="C43" s="115">
        <v>2387408</v>
      </c>
      <c r="D43" s="115">
        <v>2367805</v>
      </c>
      <c r="E43" s="115">
        <v>3005143</v>
      </c>
      <c r="F43" s="115">
        <v>2886000</v>
      </c>
      <c r="G43" s="115">
        <v>2886000</v>
      </c>
      <c r="H43" s="115">
        <v>6034510</v>
      </c>
      <c r="I43" s="115">
        <v>2632000</v>
      </c>
      <c r="J43" s="115">
        <v>7520000</v>
      </c>
      <c r="K43" s="115">
        <v>1952000</v>
      </c>
      <c r="L43" s="115">
        <v>4368000</v>
      </c>
      <c r="M43" s="115">
        <v>3421000</v>
      </c>
      <c r="N43" s="116">
        <f t="shared" si="10"/>
        <v>4836978</v>
      </c>
      <c r="O43" s="119">
        <f>'[4]A2-FinPerf SC'!I43</f>
        <v>44296844</v>
      </c>
      <c r="P43" s="45">
        <f>'[4]A2-FinPerf SC'!J43</f>
        <v>47530715</v>
      </c>
      <c r="Q43" s="116">
        <f>'[4]A2-FinPerf SC'!K43</f>
        <v>49972805</v>
      </c>
    </row>
    <row r="44" spans="1:17" ht="11.25" customHeight="1" x14ac:dyDescent="0.2">
      <c r="A44" s="253" t="str">
        <f>'[4]A2-FinPerf SC'!A44</f>
        <v>Water management</v>
      </c>
      <c r="B44" s="415"/>
      <c r="C44" s="115"/>
      <c r="D44" s="58"/>
      <c r="E44" s="58"/>
      <c r="F44" s="58"/>
      <c r="G44" s="58"/>
      <c r="H44" s="58"/>
      <c r="I44" s="58"/>
      <c r="J44" s="58"/>
      <c r="K44" s="58"/>
      <c r="L44" s="58"/>
      <c r="M44" s="58"/>
      <c r="N44" s="116">
        <f t="shared" si="10"/>
        <v>0</v>
      </c>
      <c r="O44" s="119">
        <f>'[4]A2-FinPerf SC'!I44</f>
        <v>0</v>
      </c>
      <c r="P44" s="45">
        <f>'[4]A2-FinPerf SC'!J44</f>
        <v>0</v>
      </c>
      <c r="Q44" s="116">
        <f>'[4]A2-FinPerf SC'!K44</f>
        <v>0</v>
      </c>
    </row>
    <row r="45" spans="1:17" ht="11.25" customHeight="1" x14ac:dyDescent="0.2">
      <c r="A45" s="253" t="str">
        <f>'[4]A2-FinPerf SC'!A45</f>
        <v>Waste water management</v>
      </c>
      <c r="B45" s="415"/>
      <c r="C45" s="115">
        <v>84530</v>
      </c>
      <c r="D45" s="58">
        <v>89333</v>
      </c>
      <c r="E45" s="58">
        <v>90325</v>
      </c>
      <c r="F45" s="58">
        <v>88025</v>
      </c>
      <c r="G45" s="115">
        <v>84530</v>
      </c>
      <c r="H45" s="58">
        <v>89965</v>
      </c>
      <c r="I45" s="58">
        <v>85444</v>
      </c>
      <c r="J45" s="58">
        <v>90555</v>
      </c>
      <c r="K45" s="58">
        <v>89333</v>
      </c>
      <c r="L45" s="58">
        <v>87325</v>
      </c>
      <c r="M45" s="115">
        <v>84530</v>
      </c>
      <c r="N45" s="116">
        <f t="shared" si="10"/>
        <v>83951</v>
      </c>
      <c r="O45" s="119">
        <f>'[4]A2-FinPerf SC'!I45</f>
        <v>1047846</v>
      </c>
      <c r="P45" s="45">
        <f>'[4]A2-FinPerf SC'!J45</f>
        <v>1108488</v>
      </c>
      <c r="Q45" s="116">
        <f>'[4]A2-FinPerf SC'!K45</f>
        <v>1172697</v>
      </c>
    </row>
    <row r="46" spans="1:17" ht="11.25" customHeight="1" x14ac:dyDescent="0.2">
      <c r="A46" s="253" t="str">
        <f>'[4]A2-FinPerf SC'!A46</f>
        <v>Waste management</v>
      </c>
      <c r="B46" s="415"/>
      <c r="C46" s="115">
        <v>595300</v>
      </c>
      <c r="D46" s="115">
        <v>522555</v>
      </c>
      <c r="E46" s="115">
        <v>596325</v>
      </c>
      <c r="F46" s="115">
        <v>665777</v>
      </c>
      <c r="G46" s="115">
        <v>602753</v>
      </c>
      <c r="H46" s="115">
        <v>522555</v>
      </c>
      <c r="I46" s="115">
        <v>499633</v>
      </c>
      <c r="J46" s="115">
        <v>611395</v>
      </c>
      <c r="K46" s="115">
        <v>595300</v>
      </c>
      <c r="L46" s="115">
        <v>555675</v>
      </c>
      <c r="M46" s="115">
        <v>685345</v>
      </c>
      <c r="N46" s="116">
        <f t="shared" si="10"/>
        <v>1428852</v>
      </c>
      <c r="O46" s="119">
        <f>'[4]A2-FinPerf SC'!I46</f>
        <v>7881465</v>
      </c>
      <c r="P46" s="45">
        <f>'[4]A2-FinPerf SC'!J46</f>
        <v>8523104</v>
      </c>
      <c r="Q46" s="116">
        <f>'[4]A2-FinPerf SC'!K46</f>
        <v>9196076</v>
      </c>
    </row>
    <row r="47" spans="1:17" ht="11.25" customHeight="1" x14ac:dyDescent="0.2">
      <c r="A47" s="431" t="str">
        <f>'[4]A2-FinPerf SC'!A47</f>
        <v>Other</v>
      </c>
      <c r="B47" s="415"/>
      <c r="C47" s="432"/>
      <c r="D47" s="246"/>
      <c r="E47" s="246"/>
      <c r="F47" s="246"/>
      <c r="G47" s="246"/>
      <c r="H47" s="246"/>
      <c r="I47" s="246"/>
      <c r="J47" s="246"/>
      <c r="K47" s="246"/>
      <c r="L47" s="246"/>
      <c r="M47" s="246"/>
      <c r="N47" s="147">
        <f t="shared" si="10"/>
        <v>0</v>
      </c>
      <c r="O47" s="148">
        <f>'[4]A2-FinPerf SC'!I47</f>
        <v>0</v>
      </c>
      <c r="P47" s="53">
        <f>'[4]A2-FinPerf SC'!J47</f>
        <v>0</v>
      </c>
      <c r="Q47" s="147">
        <f>'[4]A2-FinPerf SC'!K47</f>
        <v>0</v>
      </c>
    </row>
    <row r="48" spans="1:17" x14ac:dyDescent="0.2">
      <c r="A48" s="84" t="str">
        <f>'[4]A2-FinPerf SC'!A48</f>
        <v>Total Expenditure - Functional</v>
      </c>
      <c r="B48" s="433"/>
      <c r="C48" s="117">
        <f>C28+C32+C38+C42+C47</f>
        <v>24648506</v>
      </c>
      <c r="D48" s="51">
        <f t="shared" ref="D48:P48" si="12">D28+D32+D38+D42+D47</f>
        <v>23936490</v>
      </c>
      <c r="E48" s="51">
        <f t="shared" si="12"/>
        <v>28827594</v>
      </c>
      <c r="F48" s="51">
        <f t="shared" si="12"/>
        <v>25696489</v>
      </c>
      <c r="G48" s="51">
        <f t="shared" si="12"/>
        <v>38987070</v>
      </c>
      <c r="H48" s="51">
        <f t="shared" si="12"/>
        <v>35679491</v>
      </c>
      <c r="I48" s="51">
        <f t="shared" si="12"/>
        <v>31151743</v>
      </c>
      <c r="J48" s="51">
        <f t="shared" si="12"/>
        <v>30491934</v>
      </c>
      <c r="K48" s="51">
        <f t="shared" si="12"/>
        <v>23133677</v>
      </c>
      <c r="L48" s="51">
        <f t="shared" si="12"/>
        <v>32891897</v>
      </c>
      <c r="M48" s="51">
        <f t="shared" si="12"/>
        <v>26439030</v>
      </c>
      <c r="N48" s="118">
        <f t="shared" si="12"/>
        <v>28839630</v>
      </c>
      <c r="O48" s="117">
        <f t="shared" si="12"/>
        <v>350723551</v>
      </c>
      <c r="P48" s="51">
        <f t="shared" si="12"/>
        <v>379427679</v>
      </c>
      <c r="Q48" s="118">
        <f>Q28+Q32+Q38+Q42+Q47</f>
        <v>406255629</v>
      </c>
    </row>
    <row r="49" spans="1:17" ht="6" customHeight="1" x14ac:dyDescent="0.2">
      <c r="A49" s="52"/>
      <c r="B49" s="415"/>
      <c r="C49" s="119"/>
      <c r="D49" s="45"/>
      <c r="E49" s="45"/>
      <c r="F49" s="45"/>
      <c r="G49" s="45"/>
      <c r="H49" s="45"/>
      <c r="I49" s="45"/>
      <c r="J49" s="45"/>
      <c r="K49" s="45"/>
      <c r="L49" s="45"/>
      <c r="M49" s="45"/>
      <c r="N49" s="116"/>
      <c r="O49" s="119"/>
      <c r="P49" s="45"/>
      <c r="Q49" s="116"/>
    </row>
    <row r="50" spans="1:17" x14ac:dyDescent="0.2">
      <c r="A50" s="434" t="str">
        <f>'[4]A4-FinPerf RE'!A37&amp;" before assoc."</f>
        <v>Surplus/(Deficit) before assoc.</v>
      </c>
      <c r="B50" s="435"/>
      <c r="C50" s="117">
        <f t="shared" ref="C50:Q50" si="13">C25-C48</f>
        <v>121908573</v>
      </c>
      <c r="D50" s="51">
        <f t="shared" si="13"/>
        <v>-14588626</v>
      </c>
      <c r="E50" s="51">
        <f t="shared" si="13"/>
        <v>-20672314</v>
      </c>
      <c r="F50" s="51">
        <f t="shared" si="13"/>
        <v>-16865423</v>
      </c>
      <c r="G50" s="51">
        <f t="shared" si="13"/>
        <v>-25118206</v>
      </c>
      <c r="H50" s="51">
        <f t="shared" si="13"/>
        <v>95847313</v>
      </c>
      <c r="I50" s="51">
        <f t="shared" si="13"/>
        <v>-22821201</v>
      </c>
      <c r="J50" s="51">
        <f t="shared" si="13"/>
        <v>-22950934</v>
      </c>
      <c r="K50" s="51">
        <f t="shared" si="13"/>
        <v>85183323</v>
      </c>
      <c r="L50" s="51">
        <f t="shared" si="13"/>
        <v>-24705897</v>
      </c>
      <c r="M50" s="51">
        <f t="shared" si="13"/>
        <v>-18236030</v>
      </c>
      <c r="N50" s="118">
        <f t="shared" si="13"/>
        <v>-20457177</v>
      </c>
      <c r="O50" s="117">
        <f t="shared" si="13"/>
        <v>116523401</v>
      </c>
      <c r="P50" s="51">
        <f t="shared" si="13"/>
        <v>125086960</v>
      </c>
      <c r="Q50" s="118">
        <f t="shared" si="13"/>
        <v>127696999</v>
      </c>
    </row>
    <row r="51" spans="1:17" ht="6" customHeight="1" x14ac:dyDescent="0.2">
      <c r="A51" s="52"/>
      <c r="B51" s="415"/>
      <c r="C51" s="119"/>
      <c r="D51" s="45"/>
      <c r="E51" s="45"/>
      <c r="F51" s="45"/>
      <c r="G51" s="45"/>
      <c r="H51" s="45"/>
      <c r="I51" s="45"/>
      <c r="J51" s="45"/>
      <c r="K51" s="45"/>
      <c r="L51" s="45"/>
      <c r="M51" s="45"/>
      <c r="N51" s="116"/>
      <c r="O51" s="119"/>
      <c r="P51" s="45"/>
      <c r="Q51" s="116"/>
    </row>
    <row r="52" spans="1:17" x14ac:dyDescent="0.2">
      <c r="A52" s="436" t="str">
        <f>'[4]A4-FinPerf RE'!A46</f>
        <v>Share of surplus/ (deficit) of associate</v>
      </c>
      <c r="B52" s="437"/>
      <c r="C52" s="115"/>
      <c r="D52" s="58"/>
      <c r="E52" s="58"/>
      <c r="F52" s="58"/>
      <c r="G52" s="58"/>
      <c r="H52" s="58"/>
      <c r="I52" s="58"/>
      <c r="J52" s="58"/>
      <c r="K52" s="58"/>
      <c r="L52" s="58"/>
      <c r="M52" s="58"/>
      <c r="N52" s="116">
        <f>O52-SUM(C52:M52)</f>
        <v>0</v>
      </c>
      <c r="O52" s="119">
        <f>'[4]A4-FinPerf RE'!J46</f>
        <v>0</v>
      </c>
      <c r="P52" s="45">
        <f>'[4]A4-FinPerf RE'!K46</f>
        <v>0</v>
      </c>
      <c r="Q52" s="116">
        <f>'[4]A4-FinPerf RE'!L46</f>
        <v>0</v>
      </c>
    </row>
    <row r="53" spans="1:17" x14ac:dyDescent="0.2">
      <c r="A53" s="420" t="str">
        <f>'[4]A4-FinPerf RE'!A37</f>
        <v>Surplus/(Deficit)</v>
      </c>
      <c r="B53" s="438">
        <v>1</v>
      </c>
      <c r="C53" s="154">
        <f>C50+C52</f>
        <v>121908573</v>
      </c>
      <c r="D53" s="54">
        <f t="shared" ref="D53:Q53" si="14">D50+D52</f>
        <v>-14588626</v>
      </c>
      <c r="E53" s="54">
        <f t="shared" si="14"/>
        <v>-20672314</v>
      </c>
      <c r="F53" s="54">
        <f t="shared" si="14"/>
        <v>-16865423</v>
      </c>
      <c r="G53" s="54">
        <f t="shared" si="14"/>
        <v>-25118206</v>
      </c>
      <c r="H53" s="54">
        <f t="shared" si="14"/>
        <v>95847313</v>
      </c>
      <c r="I53" s="54">
        <f t="shared" si="14"/>
        <v>-22821201</v>
      </c>
      <c r="J53" s="54">
        <f t="shared" si="14"/>
        <v>-22950934</v>
      </c>
      <c r="K53" s="54">
        <f t="shared" si="14"/>
        <v>85183323</v>
      </c>
      <c r="L53" s="54">
        <f t="shared" si="14"/>
        <v>-24705897</v>
      </c>
      <c r="M53" s="54">
        <f t="shared" si="14"/>
        <v>-18236030</v>
      </c>
      <c r="N53" s="153">
        <f t="shared" si="14"/>
        <v>-20457177</v>
      </c>
      <c r="O53" s="154">
        <f t="shared" si="14"/>
        <v>116523401</v>
      </c>
      <c r="P53" s="54">
        <f t="shared" si="14"/>
        <v>125086960</v>
      </c>
      <c r="Q53" s="153">
        <f t="shared" si="14"/>
        <v>127696999</v>
      </c>
    </row>
    <row r="54" spans="1:17" x14ac:dyDescent="0.2">
      <c r="A54" s="424">
        <f>head27a</f>
        <v>0</v>
      </c>
      <c r="B54" s="439"/>
      <c r="C54" s="440"/>
      <c r="D54" s="440"/>
      <c r="E54" s="440"/>
      <c r="F54" s="440"/>
      <c r="G54" s="440"/>
      <c r="H54" s="440"/>
      <c r="I54" s="440"/>
      <c r="J54" s="440"/>
      <c r="K54" s="440"/>
      <c r="L54" s="440"/>
      <c r="M54" s="440"/>
      <c r="N54" s="440"/>
      <c r="O54" s="440"/>
      <c r="P54" s="440"/>
      <c r="Q54" s="440"/>
    </row>
    <row r="55" spans="1:17" x14ac:dyDescent="0.2">
      <c r="A55" s="427" t="s">
        <v>795</v>
      </c>
    </row>
    <row r="56" spans="1:17" x14ac:dyDescent="0.2">
      <c r="A56" s="68" t="s">
        <v>390</v>
      </c>
      <c r="B56" s="428"/>
      <c r="O56" s="125">
        <f>O53-'[4]A4-FinPerf RE'!J47</f>
        <v>-1.5500009059906006E-2</v>
      </c>
      <c r="P56" s="125">
        <f>P53-'[4]A4-FinPerf RE'!K47</f>
        <v>0.30978703498840332</v>
      </c>
      <c r="Q56" s="125">
        <f>Q53-'[4]A4-FinPerf RE'!L47</f>
        <v>0.30603718757629395</v>
      </c>
    </row>
  </sheetData>
  <mergeCells count="2">
    <mergeCell ref="C2:N2"/>
    <mergeCell ref="O2:Q2"/>
  </mergeCells>
  <pageMargins left="0.7" right="0.7" top="0.75" bottom="0.75" header="0.3" footer="0.3"/>
  <pageSetup paperSize="9" scale="8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7"/>
  <sheetViews>
    <sheetView view="pageBreakPreview" zoomScale="60" zoomScaleNormal="100" workbookViewId="0">
      <selection activeCell="N45" sqref="N45"/>
    </sheetView>
  </sheetViews>
  <sheetFormatPr defaultColWidth="9.109375" defaultRowHeight="10.199999999999999" x14ac:dyDescent="0.2"/>
  <cols>
    <col min="1" max="1" width="30.6640625" style="39" customWidth="1"/>
    <col min="2" max="2" width="3" style="40" customWidth="1"/>
    <col min="3" max="14" width="8.33203125" style="39" customWidth="1"/>
    <col min="15" max="17" width="9.33203125" style="39" customWidth="1"/>
    <col min="18" max="16384" width="9.109375" style="39"/>
  </cols>
  <sheetData>
    <row r="1" spans="1:17" ht="13.5" customHeight="1" x14ac:dyDescent="0.3">
      <c r="A1" s="403" t="str">
        <f>muni&amp;" - "&amp; TableA28</f>
        <v xml:space="preserve"> - Supporting Table SA28 Budgeted monthly capital expenditure (municipal vote)</v>
      </c>
      <c r="B1" s="403"/>
      <c r="C1" s="403"/>
      <c r="D1" s="403"/>
      <c r="E1" s="403"/>
      <c r="F1" s="403"/>
      <c r="G1" s="403"/>
      <c r="H1" s="403"/>
      <c r="I1" s="403"/>
      <c r="J1" s="403"/>
      <c r="K1" s="403"/>
      <c r="L1" s="403"/>
      <c r="M1" s="403"/>
      <c r="N1" s="403"/>
      <c r="O1" s="403"/>
      <c r="P1" s="403"/>
      <c r="Q1" s="403"/>
    </row>
    <row r="2" spans="1:17" ht="27" customHeight="1" x14ac:dyDescent="0.2">
      <c r="A2" s="404" t="str">
        <f>[4]SA28!A2</f>
        <v>Description</v>
      </c>
      <c r="B2" s="429" t="str">
        <f>[4]SA28!B2</f>
        <v>Ref</v>
      </c>
      <c r="C2" s="629" t="str">
        <f>[4]SA28!C2</f>
        <v>Budget Year 2020/21</v>
      </c>
      <c r="D2" s="615"/>
      <c r="E2" s="615"/>
      <c r="F2" s="615"/>
      <c r="G2" s="615"/>
      <c r="H2" s="615"/>
      <c r="I2" s="615"/>
      <c r="J2" s="615"/>
      <c r="K2" s="615"/>
      <c r="L2" s="615"/>
      <c r="M2" s="615"/>
      <c r="N2" s="615"/>
      <c r="O2" s="616" t="s">
        <v>376</v>
      </c>
      <c r="P2" s="617"/>
      <c r="Q2" s="618"/>
    </row>
    <row r="3" spans="1:17" ht="20.399999999999999" x14ac:dyDescent="0.2">
      <c r="A3" s="406" t="s">
        <v>444</v>
      </c>
      <c r="B3" s="407"/>
      <c r="C3" s="408" t="s">
        <v>377</v>
      </c>
      <c r="D3" s="409" t="s">
        <v>378</v>
      </c>
      <c r="E3" s="409" t="s">
        <v>379</v>
      </c>
      <c r="F3" s="409" t="s">
        <v>380</v>
      </c>
      <c r="G3" s="409" t="s">
        <v>497</v>
      </c>
      <c r="H3" s="409" t="s">
        <v>498</v>
      </c>
      <c r="I3" s="409" t="s">
        <v>383</v>
      </c>
      <c r="J3" s="409" t="s">
        <v>499</v>
      </c>
      <c r="K3" s="409" t="s">
        <v>385</v>
      </c>
      <c r="L3" s="409" t="s">
        <v>386</v>
      </c>
      <c r="M3" s="409" t="s">
        <v>387</v>
      </c>
      <c r="N3" s="410" t="s">
        <v>388</v>
      </c>
      <c r="O3" s="408" t="str">
        <f>[4]SA28!O3</f>
        <v>Budget Year 2020/21</v>
      </c>
      <c r="P3" s="411" t="str">
        <f>[4]SA28!P3</f>
        <v>Budget Year +1 2021/22</v>
      </c>
      <c r="Q3" s="412" t="str">
        <f>[4]SA28!Q3</f>
        <v>Budget Year +2 2022/23</v>
      </c>
    </row>
    <row r="4" spans="1:17" x14ac:dyDescent="0.2">
      <c r="A4" s="81" t="s">
        <v>500</v>
      </c>
      <c r="B4" s="413">
        <v>1</v>
      </c>
      <c r="C4" s="119"/>
      <c r="D4" s="45"/>
      <c r="E4" s="45"/>
      <c r="F4" s="45"/>
      <c r="G4" s="45"/>
      <c r="H4" s="45"/>
      <c r="I4" s="45"/>
      <c r="J4" s="45"/>
      <c r="K4" s="45"/>
      <c r="L4" s="45"/>
      <c r="M4" s="45"/>
      <c r="N4" s="414"/>
      <c r="O4" s="119"/>
      <c r="P4" s="45"/>
      <c r="Q4" s="116"/>
    </row>
    <row r="5" spans="1:17" x14ac:dyDescent="0.2">
      <c r="A5" s="57" t="str">
        <f>'[4]A5-Capex'!A6</f>
        <v xml:space="preserve">Vote 1 - Executive &amp; Council </v>
      </c>
      <c r="B5" s="415"/>
      <c r="C5" s="115"/>
      <c r="D5" s="58"/>
      <c r="E5" s="58"/>
      <c r="F5" s="58"/>
      <c r="G5" s="58"/>
      <c r="H5" s="58"/>
      <c r="I5" s="58"/>
      <c r="J5" s="58"/>
      <c r="K5" s="58"/>
      <c r="L5" s="58"/>
      <c r="M5" s="58"/>
      <c r="N5" s="414">
        <f>O5-SUM(C5:M5)</f>
        <v>0</v>
      </c>
      <c r="O5" s="119">
        <f>'[4]A5-Capex'!J6</f>
        <v>0</v>
      </c>
      <c r="P5" s="45">
        <f>'[4]A5-Capex'!K6</f>
        <v>0</v>
      </c>
      <c r="Q5" s="116">
        <f>'[4]A5-Capex'!L6</f>
        <v>0</v>
      </c>
    </row>
    <row r="6" spans="1:17" x14ac:dyDescent="0.2">
      <c r="A6" s="57" t="str">
        <f>'[4]A5-Capex'!A7</f>
        <v xml:space="preserve">Vote 2 - Finance and Administration </v>
      </c>
      <c r="B6" s="415"/>
      <c r="C6" s="115"/>
      <c r="D6" s="58"/>
      <c r="E6" s="58"/>
      <c r="F6" s="58"/>
      <c r="G6" s="58"/>
      <c r="H6" s="58"/>
      <c r="I6" s="58"/>
      <c r="J6" s="58"/>
      <c r="K6" s="58"/>
      <c r="L6" s="58"/>
      <c r="M6" s="58"/>
      <c r="N6" s="414">
        <f t="shared" ref="N6:N11" si="0">O6-SUM(C6:M6)</f>
        <v>0</v>
      </c>
      <c r="O6" s="119">
        <f>'[4]A5-Capex'!J7</f>
        <v>0</v>
      </c>
      <c r="P6" s="45">
        <f>'[4]A5-Capex'!K7</f>
        <v>0</v>
      </c>
      <c r="Q6" s="116">
        <f>'[4]A5-Capex'!L7</f>
        <v>0</v>
      </c>
    </row>
    <row r="7" spans="1:17" x14ac:dyDescent="0.2">
      <c r="A7" s="57" t="str">
        <f>'[4]A5-Capex'!A8</f>
        <v xml:space="preserve">Vote 3 - Internal Audit </v>
      </c>
      <c r="B7" s="415"/>
      <c r="C7" s="115"/>
      <c r="D7" s="58"/>
      <c r="E7" s="58"/>
      <c r="F7" s="58"/>
      <c r="G7" s="58"/>
      <c r="H7" s="58"/>
      <c r="I7" s="58"/>
      <c r="J7" s="58"/>
      <c r="K7" s="58"/>
      <c r="L7" s="58"/>
      <c r="M7" s="58"/>
      <c r="N7" s="414">
        <f t="shared" si="0"/>
        <v>0</v>
      </c>
      <c r="O7" s="119">
        <f>'[4]A5-Capex'!J8</f>
        <v>0</v>
      </c>
      <c r="P7" s="45">
        <f>'[4]A5-Capex'!K8</f>
        <v>0</v>
      </c>
      <c r="Q7" s="116">
        <f>'[4]A5-Capex'!L8</f>
        <v>0</v>
      </c>
    </row>
    <row r="8" spans="1:17" x14ac:dyDescent="0.2">
      <c r="A8" s="57" t="str">
        <f>'[4]A5-Capex'!A9</f>
        <v xml:space="preserve">Vote 4 - Community and Public Safety </v>
      </c>
      <c r="B8" s="415"/>
      <c r="C8" s="115"/>
      <c r="D8" s="58"/>
      <c r="E8" s="58"/>
      <c r="F8" s="58"/>
      <c r="G8" s="58"/>
      <c r="H8" s="58"/>
      <c r="I8" s="58"/>
      <c r="J8" s="58"/>
      <c r="K8" s="58"/>
      <c r="L8" s="58"/>
      <c r="M8" s="58"/>
      <c r="N8" s="414">
        <f t="shared" si="0"/>
        <v>0</v>
      </c>
      <c r="O8" s="119">
        <f>'[4]A5-Capex'!J9</f>
        <v>0</v>
      </c>
      <c r="P8" s="45">
        <f>'[4]A5-Capex'!K9</f>
        <v>0</v>
      </c>
      <c r="Q8" s="116">
        <f>'[4]A5-Capex'!L9</f>
        <v>0</v>
      </c>
    </row>
    <row r="9" spans="1:17" x14ac:dyDescent="0.2">
      <c r="A9" s="57" t="str">
        <f>'[4]A5-Capex'!A10</f>
        <v xml:space="preserve">Vote 5 - Sports and Recreation </v>
      </c>
      <c r="B9" s="415"/>
      <c r="C9" s="115"/>
      <c r="D9" s="58"/>
      <c r="E9" s="58"/>
      <c r="F9" s="58"/>
      <c r="G9" s="58"/>
      <c r="H9" s="58"/>
      <c r="I9" s="58"/>
      <c r="J9" s="58"/>
      <c r="K9" s="58"/>
      <c r="L9" s="58"/>
      <c r="M9" s="58"/>
      <c r="N9" s="414">
        <f t="shared" si="0"/>
        <v>0</v>
      </c>
      <c r="O9" s="119">
        <f>'[4]A5-Capex'!J10</f>
        <v>0</v>
      </c>
      <c r="P9" s="45">
        <f>'[4]A5-Capex'!K10</f>
        <v>0</v>
      </c>
      <c r="Q9" s="116">
        <f>'[4]A5-Capex'!L10</f>
        <v>0</v>
      </c>
    </row>
    <row r="10" spans="1:17" x14ac:dyDescent="0.2">
      <c r="A10" s="57" t="str">
        <f>'[4]A5-Capex'!A11</f>
        <v xml:space="preserve">Vote 6 - Housing </v>
      </c>
      <c r="B10" s="415"/>
      <c r="C10" s="115"/>
      <c r="D10" s="58"/>
      <c r="E10" s="58"/>
      <c r="F10" s="58"/>
      <c r="G10" s="58"/>
      <c r="H10" s="58"/>
      <c r="I10" s="58"/>
      <c r="J10" s="58"/>
      <c r="K10" s="58"/>
      <c r="L10" s="58"/>
      <c r="M10" s="58"/>
      <c r="N10" s="414">
        <f t="shared" si="0"/>
        <v>0</v>
      </c>
      <c r="O10" s="119">
        <f>'[4]A5-Capex'!J11</f>
        <v>0</v>
      </c>
      <c r="P10" s="45">
        <f>'[4]A5-Capex'!K11</f>
        <v>0</v>
      </c>
      <c r="Q10" s="116">
        <f>'[4]A5-Capex'!L11</f>
        <v>0</v>
      </c>
    </row>
    <row r="11" spans="1:17" x14ac:dyDescent="0.2">
      <c r="A11" s="57" t="str">
        <f>'[4]A5-Capex'!A12</f>
        <v xml:space="preserve">Vote 7 - Planning and Development </v>
      </c>
      <c r="B11" s="415"/>
      <c r="C11" s="115"/>
      <c r="D11" s="58"/>
      <c r="E11" s="58"/>
      <c r="F11" s="58"/>
      <c r="G11" s="58"/>
      <c r="H11" s="58"/>
      <c r="I11" s="58"/>
      <c r="J11" s="58"/>
      <c r="K11" s="58"/>
      <c r="L11" s="58"/>
      <c r="M11" s="58"/>
      <c r="N11" s="414">
        <f t="shared" si="0"/>
        <v>0</v>
      </c>
      <c r="O11" s="119">
        <f>'[4]A5-Capex'!J12</f>
        <v>0</v>
      </c>
      <c r="P11" s="45">
        <f>'[4]A5-Capex'!K12</f>
        <v>0</v>
      </c>
      <c r="Q11" s="116">
        <f>'[4]A5-Capex'!L12</f>
        <v>0</v>
      </c>
    </row>
    <row r="12" spans="1:17" x14ac:dyDescent="0.2">
      <c r="A12" s="57" t="str">
        <f>'[4]A5-Capex'!A13</f>
        <v xml:space="preserve">Vote 8 - Road Transport </v>
      </c>
      <c r="B12" s="415"/>
      <c r="C12" s="115"/>
      <c r="D12" s="58"/>
      <c r="E12" s="58"/>
      <c r="F12" s="58"/>
      <c r="G12" s="58"/>
      <c r="H12" s="58"/>
      <c r="I12" s="58"/>
      <c r="J12" s="58"/>
      <c r="K12" s="58"/>
      <c r="L12" s="58"/>
      <c r="M12" s="58"/>
      <c r="N12" s="414">
        <f>O12-SUM(C12:M12)</f>
        <v>0</v>
      </c>
      <c r="O12" s="119">
        <f>'[4]A5-Capex'!J13</f>
        <v>0</v>
      </c>
      <c r="P12" s="45">
        <f>'[4]A5-Capex'!K13</f>
        <v>0</v>
      </c>
      <c r="Q12" s="116">
        <f>'[4]A5-Capex'!L13</f>
        <v>0</v>
      </c>
    </row>
    <row r="13" spans="1:17" x14ac:dyDescent="0.2">
      <c r="A13" s="57" t="str">
        <f>'[4]A5-Capex'!A14</f>
        <v xml:space="preserve">Vote 9 - Energy Sources </v>
      </c>
      <c r="B13" s="415"/>
      <c r="C13" s="115"/>
      <c r="D13" s="58"/>
      <c r="E13" s="58"/>
      <c r="F13" s="58"/>
      <c r="G13" s="58"/>
      <c r="H13" s="58"/>
      <c r="I13" s="58"/>
      <c r="J13" s="58"/>
      <c r="K13" s="58"/>
      <c r="L13" s="58"/>
      <c r="M13" s="58"/>
      <c r="N13" s="414">
        <f>O13-SUM(C13:M13)</f>
        <v>0</v>
      </c>
      <c r="O13" s="119">
        <f>'[4]A5-Capex'!J14</f>
        <v>0</v>
      </c>
      <c r="P13" s="45">
        <f>'[4]A5-Capex'!K14</f>
        <v>0</v>
      </c>
      <c r="Q13" s="116">
        <f>'[4]A5-Capex'!L14</f>
        <v>0</v>
      </c>
    </row>
    <row r="14" spans="1:17" x14ac:dyDescent="0.2">
      <c r="A14" s="57" t="str">
        <f>'[4]A5-Capex'!A15</f>
        <v xml:space="preserve">Vote 10 - Waste Water Management </v>
      </c>
      <c r="B14" s="415"/>
      <c r="C14" s="115"/>
      <c r="D14" s="58"/>
      <c r="E14" s="58"/>
      <c r="F14" s="58"/>
      <c r="G14" s="58"/>
      <c r="H14" s="58"/>
      <c r="I14" s="58"/>
      <c r="J14" s="58"/>
      <c r="K14" s="58"/>
      <c r="L14" s="58"/>
      <c r="M14" s="58"/>
      <c r="N14" s="414">
        <f t="shared" ref="N14:N19" si="1">O14-SUM(C14:M14)</f>
        <v>0</v>
      </c>
      <c r="O14" s="119">
        <f>'[4]A5-Capex'!J15</f>
        <v>0</v>
      </c>
      <c r="P14" s="45">
        <f>'[4]A5-Capex'!K15</f>
        <v>0</v>
      </c>
      <c r="Q14" s="116">
        <f>'[4]A5-Capex'!L15</f>
        <v>0</v>
      </c>
    </row>
    <row r="15" spans="1:17" x14ac:dyDescent="0.2">
      <c r="A15" s="57" t="str">
        <f>'[4]A5-Capex'!A16</f>
        <v xml:space="preserve">Vote 11 - Waste Management </v>
      </c>
      <c r="B15" s="415"/>
      <c r="C15" s="115"/>
      <c r="D15" s="58"/>
      <c r="E15" s="58"/>
      <c r="F15" s="58"/>
      <c r="G15" s="58"/>
      <c r="H15" s="58"/>
      <c r="I15" s="58"/>
      <c r="J15" s="58"/>
      <c r="K15" s="58"/>
      <c r="L15" s="58"/>
      <c r="M15" s="58"/>
      <c r="N15" s="414">
        <f t="shared" si="1"/>
        <v>0</v>
      </c>
      <c r="O15" s="119">
        <f>'[4]A5-Capex'!J16</f>
        <v>0</v>
      </c>
      <c r="P15" s="45">
        <f>'[4]A5-Capex'!K16</f>
        <v>0</v>
      </c>
      <c r="Q15" s="116">
        <f>'[4]A5-Capex'!L16</f>
        <v>0</v>
      </c>
    </row>
    <row r="16" spans="1:17" x14ac:dyDescent="0.2">
      <c r="A16" s="57" t="str">
        <f>'[4]A5-Capex'!A17</f>
        <v>Vote 12 - [NAME OF VOTE 12]</v>
      </c>
      <c r="B16" s="415"/>
      <c r="C16" s="115"/>
      <c r="D16" s="58"/>
      <c r="E16" s="58"/>
      <c r="F16" s="58"/>
      <c r="G16" s="58"/>
      <c r="H16" s="58"/>
      <c r="I16" s="58"/>
      <c r="J16" s="58"/>
      <c r="K16" s="58"/>
      <c r="L16" s="58"/>
      <c r="M16" s="58"/>
      <c r="N16" s="414">
        <f t="shared" si="1"/>
        <v>0</v>
      </c>
      <c r="O16" s="119">
        <f>'[4]A5-Capex'!J17</f>
        <v>0</v>
      </c>
      <c r="P16" s="45">
        <f>'[4]A5-Capex'!K17</f>
        <v>0</v>
      </c>
      <c r="Q16" s="116">
        <f>'[4]A5-Capex'!L17</f>
        <v>0</v>
      </c>
    </row>
    <row r="17" spans="1:17" x14ac:dyDescent="0.2">
      <c r="A17" s="57" t="str">
        <f>'[4]A5-Capex'!A18</f>
        <v>Vote 13 - [NAME OF VOTE 13]</v>
      </c>
      <c r="B17" s="415"/>
      <c r="C17" s="115"/>
      <c r="D17" s="58"/>
      <c r="E17" s="58"/>
      <c r="F17" s="58"/>
      <c r="G17" s="58"/>
      <c r="H17" s="58"/>
      <c r="I17" s="58"/>
      <c r="J17" s="58"/>
      <c r="K17" s="58"/>
      <c r="L17" s="58"/>
      <c r="M17" s="58"/>
      <c r="N17" s="414">
        <f t="shared" si="1"/>
        <v>0</v>
      </c>
      <c r="O17" s="119">
        <f>'[4]A5-Capex'!J18</f>
        <v>0</v>
      </c>
      <c r="P17" s="45">
        <f>'[4]A5-Capex'!K18</f>
        <v>0</v>
      </c>
      <c r="Q17" s="116">
        <f>'[4]A5-Capex'!L18</f>
        <v>0</v>
      </c>
    </row>
    <row r="18" spans="1:17" x14ac:dyDescent="0.2">
      <c r="A18" s="57" t="str">
        <f>'[4]A5-Capex'!A19</f>
        <v>Vote 14 - [NAME OF VOTE 14]</v>
      </c>
      <c r="B18" s="415"/>
      <c r="C18" s="115"/>
      <c r="D18" s="58"/>
      <c r="E18" s="58"/>
      <c r="F18" s="58"/>
      <c r="G18" s="58"/>
      <c r="H18" s="58"/>
      <c r="I18" s="58"/>
      <c r="J18" s="58"/>
      <c r="K18" s="58"/>
      <c r="L18" s="58"/>
      <c r="M18" s="58"/>
      <c r="N18" s="414">
        <f t="shared" si="1"/>
        <v>0</v>
      </c>
      <c r="O18" s="119">
        <f>'[4]A5-Capex'!J19</f>
        <v>0</v>
      </c>
      <c r="P18" s="45">
        <f>'[4]A5-Capex'!K19</f>
        <v>0</v>
      </c>
      <c r="Q18" s="116">
        <f>'[4]A5-Capex'!L19</f>
        <v>0</v>
      </c>
    </row>
    <row r="19" spans="1:17" x14ac:dyDescent="0.2">
      <c r="A19" s="57" t="str">
        <f>'[4]A5-Capex'!A20</f>
        <v>Vote 15 - [NAME OF VOTE 15]</v>
      </c>
      <c r="B19" s="415"/>
      <c r="C19" s="115"/>
      <c r="D19" s="58"/>
      <c r="E19" s="58"/>
      <c r="F19" s="58"/>
      <c r="G19" s="58"/>
      <c r="H19" s="58"/>
      <c r="I19" s="58"/>
      <c r="J19" s="58"/>
      <c r="K19" s="58"/>
      <c r="L19" s="58"/>
      <c r="M19" s="58"/>
      <c r="N19" s="414">
        <f t="shared" si="1"/>
        <v>0</v>
      </c>
      <c r="O19" s="119">
        <f>'[4]A5-Capex'!J20</f>
        <v>0</v>
      </c>
      <c r="P19" s="45">
        <f>'[4]A5-Capex'!K20</f>
        <v>0</v>
      </c>
      <c r="Q19" s="116">
        <f>'[4]A5-Capex'!L20</f>
        <v>0</v>
      </c>
    </row>
    <row r="20" spans="1:17" x14ac:dyDescent="0.2">
      <c r="A20" s="49" t="s">
        <v>373</v>
      </c>
      <c r="B20" s="416">
        <v>2</v>
      </c>
      <c r="C20" s="117">
        <f>SUM(C5:C19)</f>
        <v>0</v>
      </c>
      <c r="D20" s="51">
        <f t="shared" ref="D20:Q20" si="2">SUM(D5:D19)</f>
        <v>0</v>
      </c>
      <c r="E20" s="51">
        <f t="shared" si="2"/>
        <v>0</v>
      </c>
      <c r="F20" s="51">
        <f t="shared" si="2"/>
        <v>0</v>
      </c>
      <c r="G20" s="51">
        <f t="shared" si="2"/>
        <v>0</v>
      </c>
      <c r="H20" s="51">
        <f t="shared" si="2"/>
        <v>0</v>
      </c>
      <c r="I20" s="51">
        <f t="shared" si="2"/>
        <v>0</v>
      </c>
      <c r="J20" s="51">
        <f t="shared" si="2"/>
        <v>0</v>
      </c>
      <c r="K20" s="51">
        <f t="shared" si="2"/>
        <v>0</v>
      </c>
      <c r="L20" s="51">
        <f t="shared" si="2"/>
        <v>0</v>
      </c>
      <c r="M20" s="51">
        <f>SUM(M5:M19)</f>
        <v>0</v>
      </c>
      <c r="N20" s="146">
        <f t="shared" si="2"/>
        <v>0</v>
      </c>
      <c r="O20" s="117">
        <f t="shared" si="2"/>
        <v>0</v>
      </c>
      <c r="P20" s="51">
        <f t="shared" si="2"/>
        <v>0</v>
      </c>
      <c r="Q20" s="118">
        <f t="shared" si="2"/>
        <v>0</v>
      </c>
    </row>
    <row r="21" spans="1:17" ht="3.75" customHeight="1" x14ac:dyDescent="0.2">
      <c r="A21" s="417"/>
      <c r="B21" s="418"/>
      <c r="C21" s="148"/>
      <c r="D21" s="53"/>
      <c r="E21" s="53"/>
      <c r="F21" s="53"/>
      <c r="G21" s="53"/>
      <c r="H21" s="53"/>
      <c r="I21" s="53"/>
      <c r="J21" s="53"/>
      <c r="K21" s="53"/>
      <c r="L21" s="53"/>
      <c r="M21" s="53"/>
      <c r="N21" s="419"/>
      <c r="O21" s="148"/>
      <c r="P21" s="53"/>
      <c r="Q21" s="147"/>
    </row>
    <row r="22" spans="1:17" x14ac:dyDescent="0.2">
      <c r="A22" s="81" t="s">
        <v>501</v>
      </c>
      <c r="B22" s="413"/>
      <c r="C22" s="119"/>
      <c r="D22" s="45"/>
      <c r="E22" s="45"/>
      <c r="F22" s="45"/>
      <c r="G22" s="45"/>
      <c r="H22" s="45"/>
      <c r="I22" s="45"/>
      <c r="J22" s="45"/>
      <c r="K22" s="45"/>
      <c r="L22" s="45"/>
      <c r="M22" s="45"/>
      <c r="N22" s="414"/>
      <c r="O22" s="119"/>
      <c r="P22" s="45"/>
      <c r="Q22" s="116"/>
    </row>
    <row r="23" spans="1:17" x14ac:dyDescent="0.2">
      <c r="A23" s="57" t="str">
        <f>'[4]A5-Capex'!A24</f>
        <v xml:space="preserve">Vote 1 - Executive &amp; Council </v>
      </c>
      <c r="B23" s="415"/>
      <c r="C23" s="115"/>
      <c r="D23" s="58"/>
      <c r="E23" s="58">
        <v>400000</v>
      </c>
      <c r="F23" s="58"/>
      <c r="G23" s="58"/>
      <c r="H23" s="58"/>
      <c r="I23" s="58"/>
      <c r="J23" s="58"/>
      <c r="K23" s="58"/>
      <c r="L23" s="58"/>
      <c r="M23" s="58"/>
      <c r="N23" s="414">
        <f>O23-SUM(C23:M23)</f>
        <v>0</v>
      </c>
      <c r="O23" s="119">
        <f>'[4]A5-Capex'!J24</f>
        <v>400000</v>
      </c>
      <c r="P23" s="45">
        <f>'[4]A5-Capex'!K24</f>
        <v>0</v>
      </c>
      <c r="Q23" s="116">
        <f>'[4]A5-Capex'!L24</f>
        <v>20000</v>
      </c>
    </row>
    <row r="24" spans="1:17" x14ac:dyDescent="0.2">
      <c r="A24" s="57" t="str">
        <f>'[4]A5-Capex'!A25</f>
        <v xml:space="preserve">Vote 2 - Finance and Administration </v>
      </c>
      <c r="B24" s="415"/>
      <c r="C24" s="120"/>
      <c r="D24" s="179"/>
      <c r="E24" s="179">
        <v>400000</v>
      </c>
      <c r="F24" s="179">
        <v>10000</v>
      </c>
      <c r="G24" s="179">
        <v>400000</v>
      </c>
      <c r="H24" s="179"/>
      <c r="I24" s="179">
        <v>200000</v>
      </c>
      <c r="J24" s="179"/>
      <c r="K24" s="179"/>
      <c r="L24" s="179"/>
      <c r="M24" s="179"/>
      <c r="N24" s="414">
        <f t="shared" ref="N24:N29" si="3">O24-SUM(C24:M24)</f>
        <v>0</v>
      </c>
      <c r="O24" s="119">
        <f>'[4]A5-Capex'!J25</f>
        <v>1010000</v>
      </c>
      <c r="P24" s="45">
        <f>'[4]A5-Capex'!K25</f>
        <v>4570000</v>
      </c>
      <c r="Q24" s="116">
        <f>'[4]A5-Capex'!L25</f>
        <v>30000</v>
      </c>
    </row>
    <row r="25" spans="1:17" x14ac:dyDescent="0.2">
      <c r="A25" s="57" t="str">
        <f>'[4]A5-Capex'!A26</f>
        <v xml:space="preserve">Vote 3 - Internal Audit </v>
      </c>
      <c r="B25" s="415"/>
      <c r="C25" s="115"/>
      <c r="D25" s="58"/>
      <c r="E25" s="58"/>
      <c r="F25" s="58"/>
      <c r="G25" s="58"/>
      <c r="H25" s="58"/>
      <c r="I25" s="58"/>
      <c r="J25" s="58"/>
      <c r="K25" s="58"/>
      <c r="L25" s="58"/>
      <c r="M25" s="58"/>
      <c r="N25" s="414">
        <f t="shared" si="3"/>
        <v>0</v>
      </c>
      <c r="O25" s="119">
        <f>'[4]A5-Capex'!J26</f>
        <v>0</v>
      </c>
      <c r="P25" s="45">
        <f>'[4]A5-Capex'!K26</f>
        <v>0</v>
      </c>
      <c r="Q25" s="116">
        <f>'[4]A5-Capex'!L26</f>
        <v>0</v>
      </c>
    </row>
    <row r="26" spans="1:17" x14ac:dyDescent="0.2">
      <c r="A26" s="57" t="str">
        <f>'[4]A5-Capex'!A27</f>
        <v xml:space="preserve">Vote 4 - Community and Public Safety </v>
      </c>
      <c r="B26" s="415"/>
      <c r="C26" s="115">
        <v>850000</v>
      </c>
      <c r="D26" s="58">
        <v>1710000</v>
      </c>
      <c r="E26" s="58">
        <v>2200000</v>
      </c>
      <c r="F26" s="58">
        <v>1370000</v>
      </c>
      <c r="G26" s="58">
        <v>0</v>
      </c>
      <c r="H26" s="58">
        <v>1214000</v>
      </c>
      <c r="I26" s="58"/>
      <c r="J26" s="58"/>
      <c r="K26" s="58"/>
      <c r="L26" s="58"/>
      <c r="M26" s="58"/>
      <c r="N26" s="414">
        <f t="shared" si="3"/>
        <v>63</v>
      </c>
      <c r="O26" s="119">
        <f>'[4]A5-Capex'!J27</f>
        <v>7344063</v>
      </c>
      <c r="P26" s="45">
        <f>'[4]A5-Capex'!K27</f>
        <v>0</v>
      </c>
      <c r="Q26" s="116">
        <f>'[4]A5-Capex'!L27</f>
        <v>0</v>
      </c>
    </row>
    <row r="27" spans="1:17" x14ac:dyDescent="0.2">
      <c r="A27" s="57" t="str">
        <f>'[4]A5-Capex'!A28</f>
        <v xml:space="preserve">Vote 5 - Sports and Recreation </v>
      </c>
      <c r="B27" s="415"/>
      <c r="C27" s="115">
        <v>3500000</v>
      </c>
      <c r="D27" s="58">
        <v>1300000</v>
      </c>
      <c r="E27" s="58">
        <v>878000</v>
      </c>
      <c r="F27" s="58">
        <v>4500000</v>
      </c>
      <c r="G27" s="115">
        <v>5870000</v>
      </c>
      <c r="H27" s="58">
        <v>2900000</v>
      </c>
      <c r="I27" s="58">
        <v>3330000</v>
      </c>
      <c r="J27" s="58">
        <v>3722000</v>
      </c>
      <c r="K27" s="58"/>
      <c r="L27" s="58"/>
      <c r="M27" s="58"/>
      <c r="N27" s="414">
        <f t="shared" si="3"/>
        <v>0</v>
      </c>
      <c r="O27" s="119">
        <f>'[4]A5-Capex'!J28</f>
        <v>26000000</v>
      </c>
      <c r="P27" s="45">
        <f>'[4]A5-Capex'!K28</f>
        <v>20476913.48</v>
      </c>
      <c r="Q27" s="116">
        <f>'[4]A5-Capex'!L28</f>
        <v>7400000</v>
      </c>
    </row>
    <row r="28" spans="1:17" x14ac:dyDescent="0.2">
      <c r="A28" s="57" t="str">
        <f>'[4]A5-Capex'!A29</f>
        <v xml:space="preserve">Vote 6 - Housing </v>
      </c>
      <c r="B28" s="415"/>
      <c r="C28" s="115"/>
      <c r="D28" s="58"/>
      <c r="E28" s="58"/>
      <c r="F28" s="58"/>
      <c r="G28" s="58"/>
      <c r="H28" s="58"/>
      <c r="I28" s="58"/>
      <c r="J28" s="58"/>
      <c r="K28" s="58"/>
      <c r="L28" s="58"/>
      <c r="M28" s="58"/>
      <c r="N28" s="414">
        <f t="shared" si="3"/>
        <v>0</v>
      </c>
      <c r="O28" s="119">
        <f>'[4]A5-Capex'!J29</f>
        <v>0</v>
      </c>
      <c r="P28" s="45">
        <f>'[4]A5-Capex'!K29</f>
        <v>0</v>
      </c>
      <c r="Q28" s="116">
        <f>'[4]A5-Capex'!L29</f>
        <v>0</v>
      </c>
    </row>
    <row r="29" spans="1:17" x14ac:dyDescent="0.2">
      <c r="A29" s="57" t="str">
        <f>'[4]A5-Capex'!A30</f>
        <v xml:space="preserve">Vote 7 - Planning and Development </v>
      </c>
      <c r="B29" s="415"/>
      <c r="C29" s="115"/>
      <c r="D29" s="58"/>
      <c r="E29" s="58"/>
      <c r="F29" s="58"/>
      <c r="G29" s="58"/>
      <c r="H29" s="58"/>
      <c r="I29" s="58"/>
      <c r="J29" s="58"/>
      <c r="K29" s="58"/>
      <c r="L29" s="58"/>
      <c r="M29" s="58"/>
      <c r="N29" s="414">
        <f t="shared" si="3"/>
        <v>0</v>
      </c>
      <c r="O29" s="119">
        <f>'[4]A5-Capex'!J30</f>
        <v>0</v>
      </c>
      <c r="P29" s="45">
        <f>'[4]A5-Capex'!K30</f>
        <v>0</v>
      </c>
      <c r="Q29" s="116">
        <f>'[4]A5-Capex'!L30</f>
        <v>0</v>
      </c>
    </row>
    <row r="30" spans="1:17" x14ac:dyDescent="0.2">
      <c r="A30" s="57" t="str">
        <f>'[4]A5-Capex'!A31</f>
        <v xml:space="preserve">Vote 8 - Road Transport </v>
      </c>
      <c r="B30" s="415"/>
      <c r="C30" s="58">
        <v>6654000</v>
      </c>
      <c r="D30" s="58">
        <v>5310000</v>
      </c>
      <c r="E30" s="58">
        <v>4590000</v>
      </c>
      <c r="F30" s="58">
        <v>8035000</v>
      </c>
      <c r="G30" s="58">
        <v>2450000</v>
      </c>
      <c r="H30" s="58">
        <v>13600000</v>
      </c>
      <c r="I30" s="58">
        <v>7225000</v>
      </c>
      <c r="J30" s="58">
        <v>3400000</v>
      </c>
      <c r="K30" s="58">
        <v>2690000</v>
      </c>
      <c r="L30" s="58">
        <v>4000000</v>
      </c>
      <c r="M30" s="58">
        <v>4805000</v>
      </c>
      <c r="N30" s="414">
        <f>O30-SUM(C30:M30)</f>
        <v>2400338</v>
      </c>
      <c r="O30" s="119">
        <f>'[4]A5-Capex'!J31</f>
        <v>65159338</v>
      </c>
      <c r="P30" s="45">
        <f>'[4]A5-Capex'!K31</f>
        <v>85940045.519999996</v>
      </c>
      <c r="Q30" s="116">
        <f>'[4]A5-Capex'!L31</f>
        <v>107947000</v>
      </c>
    </row>
    <row r="31" spans="1:17" x14ac:dyDescent="0.2">
      <c r="A31" s="57" t="str">
        <f>'[4]A5-Capex'!A32</f>
        <v xml:space="preserve">Vote 9 - Energy Sources </v>
      </c>
      <c r="B31" s="415"/>
      <c r="C31" s="115"/>
      <c r="D31" s="58"/>
      <c r="E31" s="58">
        <v>110000</v>
      </c>
      <c r="F31" s="58">
        <v>650000</v>
      </c>
      <c r="G31" s="58">
        <f>400000+1000000</f>
        <v>1400000</v>
      </c>
      <c r="H31" s="58">
        <v>900000</v>
      </c>
      <c r="I31" s="58">
        <v>2100000</v>
      </c>
      <c r="J31" s="58">
        <v>800000</v>
      </c>
      <c r="K31" s="58">
        <v>590000</v>
      </c>
      <c r="L31" s="58">
        <v>3500000</v>
      </c>
      <c r="M31" s="58">
        <v>700000</v>
      </c>
      <c r="N31" s="414">
        <f>O31-SUM(C31:M31)</f>
        <v>960000</v>
      </c>
      <c r="O31" s="119">
        <f>'[4]A5-Capex'!J32</f>
        <v>11710000</v>
      </c>
      <c r="P31" s="45">
        <f>'[4]A5-Capex'!K32</f>
        <v>11400000</v>
      </c>
      <c r="Q31" s="116">
        <f>'[4]A5-Capex'!L32</f>
        <v>12300000</v>
      </c>
    </row>
    <row r="32" spans="1:17" x14ac:dyDescent="0.2">
      <c r="A32" s="57" t="str">
        <f>'[4]A5-Capex'!A33</f>
        <v xml:space="preserve">Vote 10 - Waste Water Management </v>
      </c>
      <c r="B32" s="415"/>
      <c r="C32" s="115"/>
      <c r="D32" s="58"/>
      <c r="E32" s="58"/>
      <c r="F32" s="58">
        <v>400000</v>
      </c>
      <c r="G32" s="58"/>
      <c r="H32" s="58"/>
      <c r="I32" s="58"/>
      <c r="J32" s="58"/>
      <c r="K32" s="58">
        <v>1600000</v>
      </c>
      <c r="L32" s="58"/>
      <c r="M32" s="58"/>
      <c r="N32" s="414">
        <f t="shared" ref="N32:N37" si="4">O32-SUM(C32:M32)</f>
        <v>0</v>
      </c>
      <c r="O32" s="119">
        <f>'[4]A5-Capex'!J33</f>
        <v>2000000</v>
      </c>
      <c r="P32" s="45">
        <f>'[4]A5-Capex'!K33</f>
        <v>2700000</v>
      </c>
      <c r="Q32" s="116">
        <f>'[4]A5-Capex'!L33</f>
        <v>0</v>
      </c>
    </row>
    <row r="33" spans="1:18" x14ac:dyDescent="0.2">
      <c r="A33" s="57" t="str">
        <f>'[4]A5-Capex'!A34</f>
        <v xml:space="preserve">Vote 11 - Waste Management </v>
      </c>
      <c r="B33" s="415"/>
      <c r="C33" s="115"/>
      <c r="D33" s="58"/>
      <c r="E33" s="58"/>
      <c r="F33" s="58"/>
      <c r="G33" s="58">
        <v>200000</v>
      </c>
      <c r="H33" s="58"/>
      <c r="I33" s="58">
        <v>1000000</v>
      </c>
      <c r="J33" s="58">
        <v>1200000</v>
      </c>
      <c r="K33" s="58"/>
      <c r="L33" s="58">
        <v>500000</v>
      </c>
      <c r="M33" s="58"/>
      <c r="N33" s="414">
        <f t="shared" si="4"/>
        <v>0</v>
      </c>
      <c r="O33" s="119">
        <f>'[4]A5-Capex'!J34</f>
        <v>2900000</v>
      </c>
      <c r="P33" s="45">
        <f>'[4]A5-Capex'!K34</f>
        <v>0</v>
      </c>
      <c r="Q33" s="116">
        <f>'[4]A5-Capex'!L34</f>
        <v>0</v>
      </c>
    </row>
    <row r="34" spans="1:18" x14ac:dyDescent="0.2">
      <c r="A34" s="57" t="str">
        <f>'[4]A5-Capex'!A35</f>
        <v>Vote 12 - [NAME OF VOTE 12]</v>
      </c>
      <c r="B34" s="415"/>
      <c r="C34" s="115"/>
      <c r="D34" s="58"/>
      <c r="E34" s="58"/>
      <c r="F34" s="58"/>
      <c r="G34" s="58"/>
      <c r="H34" s="58"/>
      <c r="I34" s="58"/>
      <c r="J34" s="58"/>
      <c r="K34" s="58"/>
      <c r="L34" s="58"/>
      <c r="M34" s="58"/>
      <c r="N34" s="414">
        <f t="shared" si="4"/>
        <v>0</v>
      </c>
      <c r="O34" s="119">
        <f>'[4]A5-Capex'!J35</f>
        <v>0</v>
      </c>
      <c r="P34" s="45">
        <f>'[4]A5-Capex'!K35</f>
        <v>0</v>
      </c>
      <c r="Q34" s="116">
        <f>'[4]A5-Capex'!L35</f>
        <v>0</v>
      </c>
    </row>
    <row r="35" spans="1:18" x14ac:dyDescent="0.2">
      <c r="A35" s="57" t="str">
        <f>'[4]A5-Capex'!A36</f>
        <v>Vote 13 - [NAME OF VOTE 13]</v>
      </c>
      <c r="B35" s="415"/>
      <c r="C35" s="115"/>
      <c r="D35" s="58"/>
      <c r="E35" s="58"/>
      <c r="F35" s="58"/>
      <c r="G35" s="58"/>
      <c r="H35" s="58"/>
      <c r="I35" s="58"/>
      <c r="J35" s="58"/>
      <c r="K35" s="58"/>
      <c r="L35" s="58"/>
      <c r="M35" s="58"/>
      <c r="N35" s="414">
        <f t="shared" si="4"/>
        <v>0</v>
      </c>
      <c r="O35" s="119">
        <f>'[4]A5-Capex'!J36</f>
        <v>0</v>
      </c>
      <c r="P35" s="45">
        <f>'[4]A5-Capex'!K36</f>
        <v>0</v>
      </c>
      <c r="Q35" s="116">
        <f>'[4]A5-Capex'!L36</f>
        <v>0</v>
      </c>
    </row>
    <row r="36" spans="1:18" x14ac:dyDescent="0.2">
      <c r="A36" s="57" t="str">
        <f>'[4]A5-Capex'!A37</f>
        <v>Vote 14 - [NAME OF VOTE 14]</v>
      </c>
      <c r="B36" s="415"/>
      <c r="C36" s="115"/>
      <c r="D36" s="58"/>
      <c r="E36" s="58"/>
      <c r="F36" s="58"/>
      <c r="G36" s="58"/>
      <c r="H36" s="58"/>
      <c r="I36" s="58"/>
      <c r="J36" s="58"/>
      <c r="K36" s="58"/>
      <c r="L36" s="58"/>
      <c r="M36" s="58"/>
      <c r="N36" s="414">
        <f t="shared" si="4"/>
        <v>0</v>
      </c>
      <c r="O36" s="119">
        <f>'[4]A5-Capex'!J37</f>
        <v>0</v>
      </c>
      <c r="P36" s="45">
        <f>'[4]A5-Capex'!K37</f>
        <v>0</v>
      </c>
      <c r="Q36" s="116">
        <f>'[4]A5-Capex'!L37</f>
        <v>0</v>
      </c>
    </row>
    <row r="37" spans="1:18" x14ac:dyDescent="0.2">
      <c r="A37" s="57" t="str">
        <f>'[4]A5-Capex'!A38</f>
        <v>Vote 15 - [NAME OF VOTE 15]</v>
      </c>
      <c r="B37" s="415"/>
      <c r="C37" s="115"/>
      <c r="D37" s="58"/>
      <c r="E37" s="58"/>
      <c r="F37" s="58"/>
      <c r="G37" s="58"/>
      <c r="H37" s="58"/>
      <c r="I37" s="58"/>
      <c r="J37" s="58"/>
      <c r="K37" s="58"/>
      <c r="L37" s="58"/>
      <c r="M37" s="58"/>
      <c r="N37" s="414">
        <f t="shared" si="4"/>
        <v>0</v>
      </c>
      <c r="O37" s="119">
        <f>'[4]A5-Capex'!J38</f>
        <v>0</v>
      </c>
      <c r="P37" s="45">
        <f>'[4]A5-Capex'!K38</f>
        <v>0</v>
      </c>
      <c r="Q37" s="116">
        <f>'[4]A5-Capex'!L38</f>
        <v>0</v>
      </c>
    </row>
    <row r="38" spans="1:18" x14ac:dyDescent="0.2">
      <c r="A38" s="49" t="s">
        <v>374</v>
      </c>
      <c r="B38" s="416">
        <v>2</v>
      </c>
      <c r="C38" s="117">
        <f t="shared" ref="C38:Q38" si="5">SUM(C23:C37)</f>
        <v>11004000</v>
      </c>
      <c r="D38" s="51">
        <f t="shared" si="5"/>
        <v>8320000</v>
      </c>
      <c r="E38" s="51">
        <f t="shared" si="5"/>
        <v>8578000</v>
      </c>
      <c r="F38" s="51">
        <f t="shared" si="5"/>
        <v>14965000</v>
      </c>
      <c r="G38" s="51">
        <f t="shared" si="5"/>
        <v>10320000</v>
      </c>
      <c r="H38" s="51">
        <f t="shared" si="5"/>
        <v>18614000</v>
      </c>
      <c r="I38" s="51">
        <f t="shared" si="5"/>
        <v>13855000</v>
      </c>
      <c r="J38" s="51">
        <f t="shared" si="5"/>
        <v>9122000</v>
      </c>
      <c r="K38" s="51">
        <f t="shared" si="5"/>
        <v>4880000</v>
      </c>
      <c r="L38" s="51">
        <f t="shared" si="5"/>
        <v>8000000</v>
      </c>
      <c r="M38" s="51">
        <f t="shared" si="5"/>
        <v>5505000</v>
      </c>
      <c r="N38" s="146">
        <f t="shared" si="5"/>
        <v>3360401</v>
      </c>
      <c r="O38" s="117">
        <f t="shared" si="5"/>
        <v>116523401</v>
      </c>
      <c r="P38" s="51">
        <f t="shared" si="5"/>
        <v>125086959</v>
      </c>
      <c r="Q38" s="118">
        <f t="shared" si="5"/>
        <v>127697000</v>
      </c>
    </row>
    <row r="39" spans="1:18" x14ac:dyDescent="0.2">
      <c r="A39" s="420" t="s">
        <v>375</v>
      </c>
      <c r="B39" s="421">
        <v>2</v>
      </c>
      <c r="C39" s="154">
        <f>C20+C38</f>
        <v>11004000</v>
      </c>
      <c r="D39" s="54">
        <f t="shared" ref="D39:N39" si="6">D20+D38</f>
        <v>8320000</v>
      </c>
      <c r="E39" s="54">
        <f t="shared" si="6"/>
        <v>8578000</v>
      </c>
      <c r="F39" s="54">
        <f t="shared" si="6"/>
        <v>14965000</v>
      </c>
      <c r="G39" s="54">
        <f t="shared" si="6"/>
        <v>10320000</v>
      </c>
      <c r="H39" s="54">
        <f t="shared" si="6"/>
        <v>18614000</v>
      </c>
      <c r="I39" s="54">
        <f t="shared" si="6"/>
        <v>13855000</v>
      </c>
      <c r="J39" s="54">
        <f t="shared" si="6"/>
        <v>9122000</v>
      </c>
      <c r="K39" s="54">
        <f t="shared" si="6"/>
        <v>4880000</v>
      </c>
      <c r="L39" s="54">
        <f t="shared" si="6"/>
        <v>8000000</v>
      </c>
      <c r="M39" s="54">
        <f t="shared" si="6"/>
        <v>5505000</v>
      </c>
      <c r="N39" s="155">
        <f t="shared" si="6"/>
        <v>3360401</v>
      </c>
      <c r="O39" s="154">
        <f>O20+O38</f>
        <v>116523401</v>
      </c>
      <c r="P39" s="54">
        <f>P20+P38</f>
        <v>125086959</v>
      </c>
      <c r="Q39" s="153">
        <f>Q20+Q38</f>
        <v>127697000</v>
      </c>
    </row>
    <row r="40" spans="1:18" x14ac:dyDescent="0.2">
      <c r="A40" s="422"/>
      <c r="B40" s="423"/>
      <c r="C40" s="419"/>
      <c r="D40" s="419"/>
      <c r="E40" s="419"/>
      <c r="F40" s="419"/>
      <c r="G40" s="419"/>
      <c r="H40" s="419"/>
      <c r="I40" s="419"/>
      <c r="J40" s="419"/>
      <c r="K40" s="419"/>
      <c r="L40" s="419"/>
      <c r="M40" s="419"/>
      <c r="N40" s="419"/>
      <c r="O40" s="419"/>
      <c r="P40" s="419"/>
      <c r="Q40" s="419"/>
    </row>
    <row r="41" spans="1:18" x14ac:dyDescent="0.2">
      <c r="A41" s="422"/>
      <c r="B41" s="423"/>
      <c r="C41" s="419"/>
      <c r="D41" s="419"/>
      <c r="E41" s="419"/>
      <c r="F41" s="419"/>
      <c r="G41" s="419"/>
      <c r="H41" s="419"/>
      <c r="I41" s="419"/>
      <c r="J41" s="419"/>
      <c r="K41" s="419"/>
      <c r="L41" s="419"/>
      <c r="M41" s="419"/>
      <c r="N41" s="419"/>
      <c r="O41" s="419"/>
      <c r="P41" s="419"/>
      <c r="Q41" s="419"/>
    </row>
    <row r="42" spans="1:18" s="124" customFormat="1" x14ac:dyDescent="0.2">
      <c r="A42" s="424">
        <f>head27a</f>
        <v>0</v>
      </c>
      <c r="B42" s="425"/>
      <c r="C42" s="426"/>
      <c r="D42" s="426"/>
      <c r="E42" s="426"/>
      <c r="F42" s="426"/>
      <c r="G42" s="426"/>
      <c r="H42" s="426"/>
      <c r="I42" s="426"/>
      <c r="J42" s="426"/>
      <c r="K42" s="426"/>
      <c r="L42" s="426"/>
      <c r="M42" s="426"/>
      <c r="N42" s="426"/>
      <c r="O42" s="426"/>
      <c r="P42" s="426"/>
      <c r="Q42" s="426"/>
      <c r="R42" s="39"/>
    </row>
    <row r="43" spans="1:18" s="124" customFormat="1" x14ac:dyDescent="0.2">
      <c r="A43" s="427" t="s">
        <v>391</v>
      </c>
      <c r="B43" s="160"/>
      <c r="C43" s="426"/>
      <c r="D43" s="426"/>
      <c r="E43" s="426"/>
      <c r="F43" s="426"/>
      <c r="G43" s="426"/>
      <c r="H43" s="426"/>
      <c r="I43" s="426"/>
      <c r="J43" s="426"/>
      <c r="K43" s="426"/>
      <c r="L43" s="426"/>
      <c r="M43" s="426"/>
      <c r="N43" s="426"/>
      <c r="O43" s="426"/>
      <c r="P43" s="426"/>
      <c r="Q43" s="426"/>
    </row>
    <row r="44" spans="1:18" s="124" customFormat="1" x14ac:dyDescent="0.2">
      <c r="A44" s="427" t="s">
        <v>502</v>
      </c>
      <c r="B44" s="160"/>
    </row>
    <row r="45" spans="1:18" x14ac:dyDescent="0.2">
      <c r="A45" s="68" t="s">
        <v>390</v>
      </c>
      <c r="B45" s="428"/>
      <c r="O45" s="268">
        <f>O20-'[4]A5-Capex'!J21</f>
        <v>0</v>
      </c>
      <c r="P45" s="268">
        <f>P20-'[4]A5-Capex'!K21</f>
        <v>0</v>
      </c>
      <c r="Q45" s="268">
        <f>Q20-'[4]A5-Capex'!L21</f>
        <v>0</v>
      </c>
    </row>
    <row r="47" spans="1:18" x14ac:dyDescent="0.2">
      <c r="E47" s="39" t="s">
        <v>503</v>
      </c>
    </row>
  </sheetData>
  <mergeCells count="2">
    <mergeCell ref="C2:N2"/>
    <mergeCell ref="O2:Q2"/>
  </mergeCells>
  <pageMargins left="0.7" right="0.7" top="0.75" bottom="0.75" header="0.3" footer="0.3"/>
  <pageSetup paperSize="9"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30"/>
  <sheetViews>
    <sheetView view="pageBreakPreview" zoomScale="86" zoomScaleNormal="100" zoomScaleSheetLayoutView="86" workbookViewId="0">
      <pane ySplit="1" topLeftCell="A20" activePane="bottomLeft" state="frozen"/>
      <selection activeCell="N45" sqref="N45"/>
      <selection pane="bottomLeft" activeCell="N45" sqref="N45"/>
    </sheetView>
  </sheetViews>
  <sheetFormatPr defaultRowHeight="14.4" x14ac:dyDescent="0.3"/>
  <cols>
    <col min="1" max="1" width="6" style="35" customWidth="1"/>
    <col min="2" max="2" width="12.109375" style="35" customWidth="1"/>
    <col min="3" max="3" width="8.109375" style="35" customWidth="1"/>
    <col min="4" max="4" width="17.44140625" style="35" customWidth="1"/>
    <col min="5" max="5" width="13.6640625" style="35" customWidth="1"/>
    <col min="6" max="6" width="8.88671875" style="35"/>
    <col min="7" max="7" width="8.88671875" style="352"/>
    <col min="8" max="8" width="16.5546875" style="35" customWidth="1"/>
    <col min="9" max="9" width="8.88671875" style="35"/>
    <col min="10" max="10" width="11.6640625" style="35" customWidth="1"/>
    <col min="11" max="11" width="8.88671875" style="35"/>
    <col min="12" max="12" width="10.77734375" style="35" customWidth="1"/>
    <col min="13" max="13" width="15.44140625" style="35" customWidth="1"/>
    <col min="14" max="14" width="9.77734375" style="35" customWidth="1"/>
    <col min="15" max="15" width="14.5546875" style="35" customWidth="1"/>
    <col min="16" max="16384" width="8.88671875" style="35"/>
  </cols>
  <sheetData>
    <row r="1" spans="1:15" ht="42" thickTop="1" thickBot="1" x14ac:dyDescent="0.35">
      <c r="A1" s="269" t="s">
        <v>0</v>
      </c>
      <c r="B1" s="271" t="s">
        <v>2</v>
      </c>
      <c r="C1" s="271" t="s">
        <v>330</v>
      </c>
      <c r="D1" s="271" t="s">
        <v>39</v>
      </c>
      <c r="E1" s="271" t="s">
        <v>288</v>
      </c>
      <c r="F1" s="271" t="s">
        <v>40</v>
      </c>
      <c r="G1" s="351" t="s">
        <v>41</v>
      </c>
      <c r="H1" s="269" t="s">
        <v>771</v>
      </c>
      <c r="I1" s="270" t="s">
        <v>610</v>
      </c>
      <c r="J1" s="271" t="s">
        <v>611</v>
      </c>
      <c r="K1" s="271" t="s">
        <v>612</v>
      </c>
      <c r="L1" s="271" t="s">
        <v>613</v>
      </c>
      <c r="M1" s="271" t="s">
        <v>614</v>
      </c>
      <c r="N1" s="271" t="s">
        <v>42</v>
      </c>
      <c r="O1" s="271" t="s">
        <v>43</v>
      </c>
    </row>
    <row r="2" spans="1:15" ht="15" thickTop="1" x14ac:dyDescent="0.3">
      <c r="A2" s="630" t="s">
        <v>36</v>
      </c>
      <c r="B2" s="631"/>
      <c r="C2" s="631"/>
      <c r="D2" s="631"/>
      <c r="E2" s="631"/>
      <c r="F2" s="631"/>
      <c r="G2" s="631"/>
      <c r="H2" s="631"/>
      <c r="I2" s="631"/>
      <c r="J2" s="631"/>
      <c r="K2" s="631"/>
      <c r="L2" s="631"/>
      <c r="M2" s="631"/>
      <c r="N2" s="631"/>
      <c r="O2" s="632"/>
    </row>
    <row r="3" spans="1:15" x14ac:dyDescent="0.3">
      <c r="A3" s="633" t="s">
        <v>37</v>
      </c>
      <c r="B3" s="634"/>
      <c r="C3" s="634"/>
      <c r="D3" s="634"/>
      <c r="E3" s="634"/>
      <c r="F3" s="634"/>
      <c r="G3" s="634"/>
      <c r="H3" s="634"/>
      <c r="I3" s="634"/>
      <c r="J3" s="634"/>
      <c r="K3" s="634"/>
      <c r="L3" s="634"/>
      <c r="M3" s="634"/>
      <c r="N3" s="634"/>
      <c r="O3" s="635"/>
    </row>
    <row r="4" spans="1:15" ht="15" thickBot="1" x14ac:dyDescent="0.35">
      <c r="A4" s="636" t="s">
        <v>38</v>
      </c>
      <c r="B4" s="637"/>
      <c r="C4" s="637"/>
      <c r="D4" s="637"/>
      <c r="E4" s="637"/>
      <c r="F4" s="637"/>
      <c r="G4" s="637"/>
      <c r="H4" s="637"/>
      <c r="I4" s="637"/>
      <c r="J4" s="637"/>
      <c r="K4" s="637"/>
      <c r="L4" s="637"/>
      <c r="M4" s="637"/>
      <c r="N4" s="637"/>
      <c r="O4" s="638"/>
    </row>
    <row r="5" spans="1:15" ht="42" thickTop="1" thickBot="1" x14ac:dyDescent="0.35">
      <c r="A5" s="8"/>
      <c r="B5" s="4" t="s">
        <v>44</v>
      </c>
      <c r="C5" s="5" t="s">
        <v>45</v>
      </c>
      <c r="D5" s="4" t="s">
        <v>616</v>
      </c>
      <c r="E5" s="4" t="s">
        <v>259</v>
      </c>
      <c r="F5" s="4" t="s">
        <v>46</v>
      </c>
      <c r="G5" s="354">
        <v>43981</v>
      </c>
      <c r="H5" s="5" t="s">
        <v>617</v>
      </c>
      <c r="I5" s="5" t="s">
        <v>47</v>
      </c>
      <c r="J5" s="273" t="s">
        <v>12</v>
      </c>
      <c r="K5" s="273" t="s">
        <v>12</v>
      </c>
      <c r="L5" s="273" t="s">
        <v>12</v>
      </c>
      <c r="M5" s="5" t="s">
        <v>617</v>
      </c>
      <c r="N5" s="5" t="s">
        <v>31</v>
      </c>
      <c r="O5" s="5" t="s">
        <v>49</v>
      </c>
    </row>
    <row r="6" spans="1:15" ht="42" thickTop="1" thickBot="1" x14ac:dyDescent="0.35">
      <c r="A6" s="8"/>
      <c r="B6" s="4" t="s">
        <v>44</v>
      </c>
      <c r="C6" s="5" t="s">
        <v>45</v>
      </c>
      <c r="D6" s="4" t="s">
        <v>50</v>
      </c>
      <c r="E6" s="4" t="s">
        <v>324</v>
      </c>
      <c r="F6" s="4" t="s">
        <v>51</v>
      </c>
      <c r="G6" s="6" t="s">
        <v>783</v>
      </c>
      <c r="H6" s="6" t="s">
        <v>618</v>
      </c>
      <c r="I6" s="5" t="s">
        <v>47</v>
      </c>
      <c r="J6" s="7">
        <v>6</v>
      </c>
      <c r="K6" s="274">
        <v>12</v>
      </c>
      <c r="L6" s="275">
        <v>18</v>
      </c>
      <c r="M6" s="275" t="s">
        <v>12</v>
      </c>
      <c r="N6" s="5"/>
      <c r="O6" s="5" t="s">
        <v>52</v>
      </c>
    </row>
    <row r="7" spans="1:15" ht="52.2" thickTop="1" thickBot="1" x14ac:dyDescent="0.35">
      <c r="A7" s="8"/>
      <c r="B7" s="5" t="s">
        <v>53</v>
      </c>
      <c r="C7" s="5" t="s">
        <v>54</v>
      </c>
      <c r="D7" s="5" t="s">
        <v>619</v>
      </c>
      <c r="E7" s="5" t="s">
        <v>260</v>
      </c>
      <c r="F7" s="5" t="s">
        <v>46</v>
      </c>
      <c r="G7" s="355">
        <v>43677</v>
      </c>
      <c r="H7" s="78" t="s">
        <v>624</v>
      </c>
      <c r="I7" s="5" t="s">
        <v>47</v>
      </c>
      <c r="J7" s="78" t="s">
        <v>620</v>
      </c>
      <c r="K7" s="273" t="s">
        <v>12</v>
      </c>
      <c r="L7" s="273" t="s">
        <v>12</v>
      </c>
      <c r="M7" s="273" t="s">
        <v>12</v>
      </c>
      <c r="N7" s="276" t="s">
        <v>238</v>
      </c>
      <c r="O7" s="5" t="s">
        <v>55</v>
      </c>
    </row>
    <row r="8" spans="1:15" ht="42" thickTop="1" thickBot="1" x14ac:dyDescent="0.35">
      <c r="A8" s="7"/>
      <c r="B8" s="5" t="s">
        <v>53</v>
      </c>
      <c r="C8" s="4" t="s">
        <v>54</v>
      </c>
      <c r="D8" s="5" t="s">
        <v>622</v>
      </c>
      <c r="E8" s="5" t="s">
        <v>401</v>
      </c>
      <c r="F8" s="4" t="s">
        <v>46</v>
      </c>
      <c r="G8" s="354">
        <v>43554</v>
      </c>
      <c r="H8" s="4" t="s">
        <v>621</v>
      </c>
      <c r="I8" s="4" t="s">
        <v>56</v>
      </c>
      <c r="J8" s="273" t="s">
        <v>12</v>
      </c>
      <c r="K8" s="273" t="s">
        <v>12</v>
      </c>
      <c r="L8" s="4" t="s">
        <v>625</v>
      </c>
      <c r="M8" s="4" t="s">
        <v>626</v>
      </c>
      <c r="N8" s="276" t="s">
        <v>238</v>
      </c>
      <c r="O8" s="4" t="s">
        <v>402</v>
      </c>
    </row>
    <row r="9" spans="1:15" ht="62.4" thickTop="1" thickBot="1" x14ac:dyDescent="0.35">
      <c r="A9" s="8"/>
      <c r="B9" s="5" t="s">
        <v>44</v>
      </c>
      <c r="C9" s="5" t="s">
        <v>57</v>
      </c>
      <c r="D9" s="5" t="s">
        <v>623</v>
      </c>
      <c r="E9" s="4" t="s">
        <v>261</v>
      </c>
      <c r="F9" s="4" t="s">
        <v>46</v>
      </c>
      <c r="G9" s="355">
        <v>43646</v>
      </c>
      <c r="H9" s="275" t="s">
        <v>627</v>
      </c>
      <c r="I9" s="5" t="s">
        <v>47</v>
      </c>
      <c r="J9" s="273" t="s">
        <v>12</v>
      </c>
      <c r="K9" s="273" t="s">
        <v>12</v>
      </c>
      <c r="L9" s="273" t="s">
        <v>12</v>
      </c>
      <c r="M9" s="275" t="s">
        <v>627</v>
      </c>
      <c r="N9" s="275" t="s">
        <v>58</v>
      </c>
      <c r="O9" s="275" t="s">
        <v>59</v>
      </c>
    </row>
    <row r="10" spans="1:15" ht="42" thickTop="1" thickBot="1" x14ac:dyDescent="0.35">
      <c r="A10" s="8"/>
      <c r="B10" s="5" t="s">
        <v>44</v>
      </c>
      <c r="C10" s="5" t="s">
        <v>57</v>
      </c>
      <c r="D10" s="5" t="s">
        <v>60</v>
      </c>
      <c r="E10" s="5" t="s">
        <v>262</v>
      </c>
      <c r="F10" s="5" t="s">
        <v>51</v>
      </c>
      <c r="G10" s="275">
        <v>4</v>
      </c>
      <c r="H10" s="8">
        <v>4</v>
      </c>
      <c r="I10" s="5" t="s">
        <v>56</v>
      </c>
      <c r="J10" s="8">
        <v>1</v>
      </c>
      <c r="K10" s="8">
        <v>1</v>
      </c>
      <c r="L10" s="8">
        <v>1</v>
      </c>
      <c r="M10" s="8">
        <v>1</v>
      </c>
      <c r="N10" s="5" t="s">
        <v>58</v>
      </c>
      <c r="O10" s="5" t="s">
        <v>61</v>
      </c>
    </row>
    <row r="11" spans="1:15" ht="66" customHeight="1" thickTop="1" thickBot="1" x14ac:dyDescent="0.35">
      <c r="A11" s="8"/>
      <c r="B11" s="5" t="s">
        <v>44</v>
      </c>
      <c r="C11" s="5" t="s">
        <v>57</v>
      </c>
      <c r="D11" s="5" t="s">
        <v>62</v>
      </c>
      <c r="E11" s="4" t="s">
        <v>264</v>
      </c>
      <c r="F11" s="4" t="s">
        <v>46</v>
      </c>
      <c r="G11" s="355">
        <v>43677</v>
      </c>
      <c r="H11" s="8" t="s">
        <v>628</v>
      </c>
      <c r="I11" s="5" t="s">
        <v>56</v>
      </c>
      <c r="J11" s="8" t="s">
        <v>628</v>
      </c>
      <c r="K11" s="273" t="s">
        <v>12</v>
      </c>
      <c r="L11" s="273" t="s">
        <v>12</v>
      </c>
      <c r="M11" s="273" t="s">
        <v>12</v>
      </c>
      <c r="N11" s="275" t="s">
        <v>58</v>
      </c>
      <c r="O11" s="5" t="s">
        <v>63</v>
      </c>
    </row>
    <row r="12" spans="1:15" ht="62.4" thickTop="1" thickBot="1" x14ac:dyDescent="0.35">
      <c r="A12" s="8"/>
      <c r="B12" s="5" t="s">
        <v>44</v>
      </c>
      <c r="C12" s="5" t="s">
        <v>57</v>
      </c>
      <c r="D12" s="5" t="s">
        <v>64</v>
      </c>
      <c r="E12" s="5" t="s">
        <v>263</v>
      </c>
      <c r="F12" s="5" t="s">
        <v>51</v>
      </c>
      <c r="G12" s="275">
        <v>1</v>
      </c>
      <c r="H12" s="8">
        <v>12</v>
      </c>
      <c r="I12" s="5" t="s">
        <v>56</v>
      </c>
      <c r="J12" s="8" t="s">
        <v>12</v>
      </c>
      <c r="K12" s="273" t="s">
        <v>12</v>
      </c>
      <c r="L12" s="8">
        <v>6</v>
      </c>
      <c r="M12" s="274">
        <v>6</v>
      </c>
      <c r="N12" s="5" t="s">
        <v>58</v>
      </c>
      <c r="O12" s="5" t="s">
        <v>65</v>
      </c>
    </row>
    <row r="13" spans="1:15" ht="82.8" thickTop="1" thickBot="1" x14ac:dyDescent="0.35">
      <c r="A13" s="8"/>
      <c r="B13" s="5" t="s">
        <v>44</v>
      </c>
      <c r="C13" s="5" t="s">
        <v>57</v>
      </c>
      <c r="D13" s="5" t="s">
        <v>66</v>
      </c>
      <c r="E13" s="4" t="s">
        <v>403</v>
      </c>
      <c r="F13" s="4" t="s">
        <v>46</v>
      </c>
      <c r="G13" s="355">
        <v>43707</v>
      </c>
      <c r="H13" s="8" t="s">
        <v>629</v>
      </c>
      <c r="I13" s="5" t="s">
        <v>56</v>
      </c>
      <c r="J13" s="8" t="s">
        <v>629</v>
      </c>
      <c r="K13" s="273" t="s">
        <v>12</v>
      </c>
      <c r="L13" s="273" t="s">
        <v>12</v>
      </c>
      <c r="M13" s="273" t="s">
        <v>12</v>
      </c>
      <c r="N13" s="275" t="s">
        <v>58</v>
      </c>
      <c r="O13" s="5" t="s">
        <v>67</v>
      </c>
    </row>
    <row r="14" spans="1:15" ht="93" thickTop="1" thickBot="1" x14ac:dyDescent="0.35">
      <c r="A14" s="8"/>
      <c r="B14" s="5" t="s">
        <v>44</v>
      </c>
      <c r="C14" s="5" t="s">
        <v>57</v>
      </c>
      <c r="D14" s="5" t="s">
        <v>66</v>
      </c>
      <c r="E14" s="4" t="s">
        <v>404</v>
      </c>
      <c r="F14" s="4" t="s">
        <v>46</v>
      </c>
      <c r="G14" s="355">
        <v>43490</v>
      </c>
      <c r="H14" s="8" t="s">
        <v>630</v>
      </c>
      <c r="I14" s="5" t="s">
        <v>56</v>
      </c>
      <c r="J14" s="273" t="s">
        <v>12</v>
      </c>
      <c r="K14" s="273" t="s">
        <v>12</v>
      </c>
      <c r="L14" s="8" t="s">
        <v>630</v>
      </c>
      <c r="M14" s="273" t="s">
        <v>12</v>
      </c>
      <c r="N14" s="275" t="s">
        <v>58</v>
      </c>
      <c r="O14" s="5" t="s">
        <v>67</v>
      </c>
    </row>
    <row r="15" spans="1:15" ht="52.2" thickTop="1" thickBot="1" x14ac:dyDescent="0.35">
      <c r="A15" s="8"/>
      <c r="B15" s="5" t="s">
        <v>44</v>
      </c>
      <c r="C15" s="5" t="s">
        <v>57</v>
      </c>
      <c r="D15" s="5" t="s">
        <v>68</v>
      </c>
      <c r="E15" s="4" t="s">
        <v>405</v>
      </c>
      <c r="F15" s="5" t="s">
        <v>46</v>
      </c>
      <c r="G15" s="275" t="s">
        <v>631</v>
      </c>
      <c r="H15" s="8" t="s">
        <v>632</v>
      </c>
      <c r="I15" s="5" t="s">
        <v>56</v>
      </c>
      <c r="J15" s="273" t="s">
        <v>12</v>
      </c>
      <c r="K15" s="273" t="s">
        <v>12</v>
      </c>
      <c r="L15" s="8" t="s">
        <v>632</v>
      </c>
      <c r="M15" s="273" t="s">
        <v>12</v>
      </c>
      <c r="N15" s="5" t="s">
        <v>58</v>
      </c>
      <c r="O15" s="5" t="s">
        <v>69</v>
      </c>
    </row>
    <row r="16" spans="1:15" ht="72.599999999999994" thickTop="1" thickBot="1" x14ac:dyDescent="0.35">
      <c r="A16" s="8"/>
      <c r="B16" s="5" t="s">
        <v>44</v>
      </c>
      <c r="C16" s="5" t="s">
        <v>57</v>
      </c>
      <c r="D16" s="5" t="s">
        <v>66</v>
      </c>
      <c r="E16" s="4" t="s">
        <v>406</v>
      </c>
      <c r="F16" s="5" t="s">
        <v>46</v>
      </c>
      <c r="G16" s="356">
        <v>43555</v>
      </c>
      <c r="H16" s="8" t="s">
        <v>633</v>
      </c>
      <c r="I16" s="5" t="s">
        <v>56</v>
      </c>
      <c r="J16" s="273" t="s">
        <v>12</v>
      </c>
      <c r="K16" s="273" t="s">
        <v>12</v>
      </c>
      <c r="L16" s="8" t="s">
        <v>633</v>
      </c>
      <c r="M16" s="273" t="s">
        <v>12</v>
      </c>
      <c r="N16" s="5" t="s">
        <v>58</v>
      </c>
      <c r="O16" s="5" t="s">
        <v>70</v>
      </c>
    </row>
    <row r="17" spans="1:18" ht="72.599999999999994" thickTop="1" thickBot="1" x14ac:dyDescent="0.35">
      <c r="A17" s="8"/>
      <c r="B17" s="5" t="s">
        <v>44</v>
      </c>
      <c r="C17" s="5" t="s">
        <v>57</v>
      </c>
      <c r="D17" s="5" t="s">
        <v>66</v>
      </c>
      <c r="E17" s="4" t="s">
        <v>565</v>
      </c>
      <c r="F17" s="5" t="s">
        <v>46</v>
      </c>
      <c r="G17" s="355">
        <v>43928</v>
      </c>
      <c r="H17" s="8" t="s">
        <v>634</v>
      </c>
      <c r="I17" s="5" t="s">
        <v>56</v>
      </c>
      <c r="J17" s="273" t="s">
        <v>12</v>
      </c>
      <c r="K17" s="273" t="s">
        <v>12</v>
      </c>
      <c r="L17" s="273" t="s">
        <v>12</v>
      </c>
      <c r="M17" s="8" t="s">
        <v>634</v>
      </c>
      <c r="N17" s="5" t="s">
        <v>58</v>
      </c>
      <c r="O17" s="5" t="s">
        <v>71</v>
      </c>
    </row>
    <row r="18" spans="1:18" ht="52.2" thickTop="1" thickBot="1" x14ac:dyDescent="0.35">
      <c r="A18" s="8"/>
      <c r="B18" s="5" t="s">
        <v>44</v>
      </c>
      <c r="C18" s="5" t="s">
        <v>57</v>
      </c>
      <c r="D18" s="5" t="s">
        <v>66</v>
      </c>
      <c r="E18" s="5" t="s">
        <v>635</v>
      </c>
      <c r="F18" s="5" t="s">
        <v>46</v>
      </c>
      <c r="G18" s="355">
        <v>43921</v>
      </c>
      <c r="H18" s="8" t="s">
        <v>636</v>
      </c>
      <c r="I18" s="5" t="s">
        <v>56</v>
      </c>
      <c r="J18" s="273" t="s">
        <v>12</v>
      </c>
      <c r="K18" s="273" t="s">
        <v>12</v>
      </c>
      <c r="L18" s="8" t="s">
        <v>636</v>
      </c>
      <c r="M18" s="273" t="s">
        <v>12</v>
      </c>
      <c r="N18" s="5" t="s">
        <v>58</v>
      </c>
      <c r="O18" s="5" t="s">
        <v>637</v>
      </c>
    </row>
    <row r="19" spans="1:18" ht="75" customHeight="1" thickTop="1" thickBot="1" x14ac:dyDescent="0.35">
      <c r="A19" s="8"/>
      <c r="B19" s="5" t="s">
        <v>44</v>
      </c>
      <c r="C19" s="5" t="s">
        <v>72</v>
      </c>
      <c r="D19" s="5" t="s">
        <v>73</v>
      </c>
      <c r="E19" s="5" t="s">
        <v>325</v>
      </c>
      <c r="F19" s="5" t="s">
        <v>323</v>
      </c>
      <c r="G19" s="275" t="s">
        <v>329</v>
      </c>
      <c r="H19" s="78">
        <v>1</v>
      </c>
      <c r="I19" s="5" t="s">
        <v>56</v>
      </c>
      <c r="J19" s="78">
        <v>1</v>
      </c>
      <c r="K19" s="78">
        <v>1</v>
      </c>
      <c r="L19" s="78">
        <v>1</v>
      </c>
      <c r="M19" s="78">
        <v>1</v>
      </c>
      <c r="N19" s="5" t="s">
        <v>782</v>
      </c>
      <c r="O19" s="5" t="s">
        <v>75</v>
      </c>
    </row>
    <row r="20" spans="1:18" ht="52.2" thickTop="1" thickBot="1" x14ac:dyDescent="0.35">
      <c r="A20" s="7"/>
      <c r="B20" s="4" t="s">
        <v>44</v>
      </c>
      <c r="C20" s="4" t="s">
        <v>76</v>
      </c>
      <c r="D20" s="6" t="s">
        <v>77</v>
      </c>
      <c r="E20" s="4" t="s">
        <v>326</v>
      </c>
      <c r="F20" s="4" t="s">
        <v>78</v>
      </c>
      <c r="G20" s="6">
        <v>4</v>
      </c>
      <c r="H20" s="7">
        <v>4</v>
      </c>
      <c r="I20" s="5" t="s">
        <v>56</v>
      </c>
      <c r="J20" s="7">
        <v>1</v>
      </c>
      <c r="K20" s="7">
        <v>1</v>
      </c>
      <c r="L20" s="7">
        <v>1</v>
      </c>
      <c r="M20" s="7">
        <v>1</v>
      </c>
      <c r="N20" s="6" t="s">
        <v>58</v>
      </c>
      <c r="O20" s="4" t="s">
        <v>79</v>
      </c>
    </row>
    <row r="21" spans="1:18" ht="52.2" thickTop="1" thickBot="1" x14ac:dyDescent="0.35">
      <c r="A21" s="7"/>
      <c r="B21" s="4" t="s">
        <v>44</v>
      </c>
      <c r="C21" s="4" t="s">
        <v>76</v>
      </c>
      <c r="D21" s="6" t="s">
        <v>80</v>
      </c>
      <c r="E21" s="4" t="s">
        <v>328</v>
      </c>
      <c r="F21" s="4" t="s">
        <v>46</v>
      </c>
      <c r="G21" s="354">
        <v>43861</v>
      </c>
      <c r="H21" s="7" t="s">
        <v>638</v>
      </c>
      <c r="I21" s="5" t="s">
        <v>56</v>
      </c>
      <c r="J21" s="273" t="s">
        <v>12</v>
      </c>
      <c r="K21" s="273" t="s">
        <v>12</v>
      </c>
      <c r="L21" s="7" t="s">
        <v>638</v>
      </c>
      <c r="M21" s="273" t="s">
        <v>12</v>
      </c>
      <c r="N21" s="6" t="s">
        <v>58</v>
      </c>
      <c r="O21" s="4" t="s">
        <v>81</v>
      </c>
    </row>
    <row r="22" spans="1:18" ht="52.2" thickTop="1" thickBot="1" x14ac:dyDescent="0.35">
      <c r="A22" s="7"/>
      <c r="B22" s="4" t="s">
        <v>44</v>
      </c>
      <c r="C22" s="4" t="s">
        <v>76</v>
      </c>
      <c r="D22" s="6" t="s">
        <v>80</v>
      </c>
      <c r="E22" s="4" t="s">
        <v>327</v>
      </c>
      <c r="F22" s="4" t="s">
        <v>46</v>
      </c>
      <c r="G22" s="354">
        <v>44012</v>
      </c>
      <c r="H22" s="7" t="s">
        <v>639</v>
      </c>
      <c r="I22" s="5" t="s">
        <v>56</v>
      </c>
      <c r="J22" s="273" t="s">
        <v>12</v>
      </c>
      <c r="K22" s="273" t="s">
        <v>12</v>
      </c>
      <c r="L22" s="7" t="s">
        <v>639</v>
      </c>
      <c r="M22" s="273" t="s">
        <v>12</v>
      </c>
      <c r="N22" s="6" t="s">
        <v>58</v>
      </c>
      <c r="O22" s="4" t="s">
        <v>82</v>
      </c>
    </row>
    <row r="23" spans="1:18" ht="72.599999999999994" thickTop="1" thickBot="1" x14ac:dyDescent="0.35">
      <c r="A23" s="7"/>
      <c r="B23" s="6" t="s">
        <v>44</v>
      </c>
      <c r="C23" s="7" t="s">
        <v>76</v>
      </c>
      <c r="D23" s="6" t="s">
        <v>507</v>
      </c>
      <c r="E23" s="4" t="s">
        <v>322</v>
      </c>
      <c r="F23" s="4" t="s">
        <v>408</v>
      </c>
      <c r="G23" s="357" t="s">
        <v>786</v>
      </c>
      <c r="H23" s="273" t="s">
        <v>504</v>
      </c>
      <c r="I23" s="5" t="s">
        <v>56</v>
      </c>
      <c r="J23" s="273">
        <v>0.25</v>
      </c>
      <c r="K23" s="273">
        <v>0.5</v>
      </c>
      <c r="L23" s="273">
        <v>0.75</v>
      </c>
      <c r="M23" s="273">
        <v>1</v>
      </c>
      <c r="N23" s="273" t="s">
        <v>58</v>
      </c>
      <c r="O23" s="4" t="s">
        <v>83</v>
      </c>
    </row>
    <row r="24" spans="1:18" ht="82.8" thickTop="1" thickBot="1" x14ac:dyDescent="0.35">
      <c r="A24" s="7"/>
      <c r="B24" s="6" t="s">
        <v>44</v>
      </c>
      <c r="C24" s="7" t="s">
        <v>76</v>
      </c>
      <c r="D24" s="6" t="s">
        <v>507</v>
      </c>
      <c r="E24" s="4" t="s">
        <v>321</v>
      </c>
      <c r="F24" s="4" t="s">
        <v>407</v>
      </c>
      <c r="G24" s="357" t="s">
        <v>785</v>
      </c>
      <c r="H24" s="273" t="s">
        <v>505</v>
      </c>
      <c r="I24" s="5" t="s">
        <v>56</v>
      </c>
      <c r="J24" s="273" t="s">
        <v>12</v>
      </c>
      <c r="K24" s="273" t="s">
        <v>12</v>
      </c>
      <c r="L24" s="273">
        <v>0.5</v>
      </c>
      <c r="M24" s="273">
        <v>1</v>
      </c>
      <c r="N24" s="273" t="s">
        <v>58</v>
      </c>
      <c r="O24" s="4" t="s">
        <v>84</v>
      </c>
    </row>
    <row r="25" spans="1:18" ht="72.599999999999994" thickTop="1" thickBot="1" x14ac:dyDescent="0.35">
      <c r="A25" s="7"/>
      <c r="B25" s="4" t="s">
        <v>44</v>
      </c>
      <c r="C25" s="7" t="s">
        <v>85</v>
      </c>
      <c r="D25" s="6" t="s">
        <v>508</v>
      </c>
      <c r="E25" s="4" t="s">
        <v>320</v>
      </c>
      <c r="F25" s="4" t="s">
        <v>409</v>
      </c>
      <c r="G25" s="357" t="s">
        <v>784</v>
      </c>
      <c r="H25" s="273" t="s">
        <v>506</v>
      </c>
      <c r="I25" s="5" t="s">
        <v>56</v>
      </c>
      <c r="J25" s="273">
        <v>0.25</v>
      </c>
      <c r="K25" s="273">
        <v>0.5</v>
      </c>
      <c r="L25" s="273">
        <v>0.75</v>
      </c>
      <c r="M25" s="273">
        <v>1</v>
      </c>
      <c r="N25" s="273" t="s">
        <v>58</v>
      </c>
      <c r="O25" s="4" t="s">
        <v>86</v>
      </c>
    </row>
    <row r="26" spans="1:18" ht="15" thickTop="1" x14ac:dyDescent="0.3"/>
    <row r="30" spans="1:18" x14ac:dyDescent="0.3">
      <c r="R30" s="36"/>
    </row>
  </sheetData>
  <mergeCells count="3">
    <mergeCell ref="A2:O2"/>
    <mergeCell ref="A3:O3"/>
    <mergeCell ref="A4:O4"/>
  </mergeCells>
  <pageMargins left="0.70866141732283472" right="0.70866141732283472" top="0.74803149606299213" bottom="0.74803149606299213" header="0.31496062992125984" footer="0.31496062992125984"/>
  <pageSetup paperSize="9" scale="76" fitToHeight="0" orientation="landscape" r:id="rId1"/>
  <headerFooter>
    <oddFooter>&amp;L2020/21 SDBIP&amp;CMUNICIPAL TRANSFORMATION AND DEVELOPMENT KPI'S&amp;RPage &amp;P</oddFooter>
  </headerFooter>
  <rowBreaks count="1" manualBreakCount="1">
    <brk id="13"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0"/>
  <sheetViews>
    <sheetView view="pageBreakPreview" topLeftCell="B5" zoomScale="106" zoomScaleNormal="100" zoomScaleSheetLayoutView="106" workbookViewId="0">
      <selection activeCell="N45" sqref="N45"/>
    </sheetView>
  </sheetViews>
  <sheetFormatPr defaultRowHeight="13.8" x14ac:dyDescent="0.3"/>
  <cols>
    <col min="1" max="1" width="5.109375" style="36" customWidth="1"/>
    <col min="2" max="2" width="11.33203125" style="36" customWidth="1"/>
    <col min="3" max="3" width="8.88671875" style="36"/>
    <col min="4" max="4" width="14.77734375" style="36" customWidth="1"/>
    <col min="5" max="5" width="12.77734375" style="36" customWidth="1"/>
    <col min="6" max="6" width="11.5546875" style="36" customWidth="1"/>
    <col min="7" max="7" width="12.109375" style="36" customWidth="1"/>
    <col min="8" max="8" width="16.77734375" style="36" customWidth="1"/>
    <col min="9" max="9" width="8.88671875" style="36"/>
    <col min="10" max="10" width="11.5546875" style="36" customWidth="1"/>
    <col min="11" max="11" width="14.21875" style="36" customWidth="1"/>
    <col min="12" max="12" width="12" style="36" customWidth="1"/>
    <col min="13" max="13" width="11.88671875" style="36" customWidth="1"/>
    <col min="14" max="14" width="9.109375" style="36" customWidth="1"/>
    <col min="15" max="15" width="10.6640625" style="36" customWidth="1"/>
    <col min="16" max="16384" width="8.88671875" style="36"/>
  </cols>
  <sheetData>
    <row r="1" spans="1:15" ht="42.6" thickTop="1" thickBot="1" x14ac:dyDescent="0.35">
      <c r="A1" s="358" t="s">
        <v>0</v>
      </c>
      <c r="B1" s="359" t="s">
        <v>2</v>
      </c>
      <c r="C1" s="359" t="s">
        <v>330</v>
      </c>
      <c r="D1" s="359" t="s">
        <v>39</v>
      </c>
      <c r="E1" s="359" t="s">
        <v>288</v>
      </c>
      <c r="F1" s="359" t="s">
        <v>40</v>
      </c>
      <c r="G1" s="358" t="s">
        <v>41</v>
      </c>
      <c r="H1" s="269" t="s">
        <v>771</v>
      </c>
      <c r="I1" s="270" t="s">
        <v>610</v>
      </c>
      <c r="J1" s="271" t="s">
        <v>611</v>
      </c>
      <c r="K1" s="271" t="s">
        <v>612</v>
      </c>
      <c r="L1" s="271" t="s">
        <v>613</v>
      </c>
      <c r="M1" s="271" t="s">
        <v>614</v>
      </c>
      <c r="N1" s="359" t="s">
        <v>42</v>
      </c>
      <c r="O1" s="359" t="s">
        <v>43</v>
      </c>
    </row>
    <row r="2" spans="1:15" ht="57" customHeight="1" thickTop="1" thickBot="1" x14ac:dyDescent="0.35">
      <c r="A2" s="639" t="s">
        <v>87</v>
      </c>
      <c r="B2" s="639"/>
      <c r="C2" s="639"/>
      <c r="D2" s="639"/>
      <c r="E2" s="639"/>
      <c r="F2" s="640"/>
      <c r="G2" s="639"/>
      <c r="H2" s="639"/>
      <c r="I2" s="639"/>
      <c r="J2" s="639"/>
      <c r="K2" s="639"/>
      <c r="L2" s="639"/>
      <c r="M2" s="639"/>
      <c r="N2" s="639"/>
      <c r="O2" s="639"/>
    </row>
    <row r="3" spans="1:15" ht="96" customHeight="1" thickTop="1" thickBot="1" x14ac:dyDescent="0.35">
      <c r="A3" s="100"/>
      <c r="B3" s="101" t="s">
        <v>88</v>
      </c>
      <c r="C3" s="101" t="s">
        <v>89</v>
      </c>
      <c r="D3" s="101" t="s">
        <v>90</v>
      </c>
      <c r="E3" s="101" t="s">
        <v>289</v>
      </c>
      <c r="F3" s="360" t="s">
        <v>290</v>
      </c>
      <c r="G3" s="361">
        <v>1</v>
      </c>
      <c r="H3" s="361">
        <v>1</v>
      </c>
      <c r="I3" s="100" t="s">
        <v>56</v>
      </c>
      <c r="J3" s="361">
        <v>1</v>
      </c>
      <c r="K3" s="361">
        <v>1</v>
      </c>
      <c r="L3" s="361">
        <v>1</v>
      </c>
      <c r="M3" s="361">
        <v>1</v>
      </c>
      <c r="N3" s="101" t="s">
        <v>238</v>
      </c>
      <c r="O3" s="362" t="s">
        <v>91</v>
      </c>
    </row>
    <row r="4" spans="1:15" ht="72.599999999999994" customHeight="1" thickTop="1" thickBot="1" x14ac:dyDescent="0.35">
      <c r="A4" s="100"/>
      <c r="B4" s="101" t="s">
        <v>10</v>
      </c>
      <c r="C4" s="102" t="s">
        <v>92</v>
      </c>
      <c r="D4" s="102" t="s">
        <v>93</v>
      </c>
      <c r="E4" s="102" t="s">
        <v>291</v>
      </c>
      <c r="F4" s="37" t="s">
        <v>51</v>
      </c>
      <c r="G4" s="103">
        <v>4579</v>
      </c>
      <c r="H4" s="103">
        <v>4654</v>
      </c>
      <c r="I4" s="101" t="s">
        <v>56</v>
      </c>
      <c r="J4" s="103">
        <v>4654</v>
      </c>
      <c r="K4" s="103">
        <v>4654</v>
      </c>
      <c r="L4" s="103">
        <v>4654</v>
      </c>
      <c r="M4" s="103">
        <v>4654</v>
      </c>
      <c r="N4" s="2" t="s">
        <v>15</v>
      </c>
      <c r="O4" s="101" t="s">
        <v>94</v>
      </c>
    </row>
    <row r="5" spans="1:15" ht="52.8" customHeight="1" thickTop="1" thickBot="1" x14ac:dyDescent="0.35">
      <c r="A5" s="100"/>
      <c r="B5" s="101" t="s">
        <v>10</v>
      </c>
      <c r="C5" s="102" t="s">
        <v>19</v>
      </c>
      <c r="D5" s="102" t="s">
        <v>95</v>
      </c>
      <c r="E5" s="102" t="s">
        <v>292</v>
      </c>
      <c r="F5" s="37" t="s">
        <v>51</v>
      </c>
      <c r="G5" s="103">
        <v>57013</v>
      </c>
      <c r="H5" s="103">
        <v>56905</v>
      </c>
      <c r="I5" s="101" t="s">
        <v>56</v>
      </c>
      <c r="J5" s="103" t="s">
        <v>12</v>
      </c>
      <c r="K5" s="103" t="s">
        <v>12</v>
      </c>
      <c r="L5" s="103" t="s">
        <v>12</v>
      </c>
      <c r="M5" s="103">
        <v>56905</v>
      </c>
      <c r="N5" s="2" t="s">
        <v>237</v>
      </c>
      <c r="O5" s="101" t="s">
        <v>96</v>
      </c>
    </row>
    <row r="6" spans="1:15" ht="81" customHeight="1" thickTop="1" thickBot="1" x14ac:dyDescent="0.35">
      <c r="A6" s="100"/>
      <c r="B6" s="363" t="s">
        <v>44</v>
      </c>
      <c r="C6" s="102" t="s">
        <v>97</v>
      </c>
      <c r="D6" s="102" t="s">
        <v>98</v>
      </c>
      <c r="E6" s="102" t="s">
        <v>293</v>
      </c>
      <c r="F6" s="37" t="s">
        <v>51</v>
      </c>
      <c r="G6" s="103">
        <v>28</v>
      </c>
      <c r="H6" s="102" t="s">
        <v>511</v>
      </c>
      <c r="I6" s="101" t="s">
        <v>56</v>
      </c>
      <c r="J6" s="102" t="s">
        <v>12</v>
      </c>
      <c r="K6" s="102" t="s">
        <v>12</v>
      </c>
      <c r="L6" s="102" t="s">
        <v>12</v>
      </c>
      <c r="M6" s="102" t="s">
        <v>410</v>
      </c>
      <c r="N6" s="2"/>
      <c r="O6" s="101" t="s">
        <v>411</v>
      </c>
    </row>
    <row r="7" spans="1:15" ht="87" customHeight="1" thickTop="1" thickBot="1" x14ac:dyDescent="0.35">
      <c r="A7" s="100"/>
      <c r="B7" s="363" t="s">
        <v>44</v>
      </c>
      <c r="C7" s="102" t="s">
        <v>97</v>
      </c>
      <c r="D7" s="102" t="s">
        <v>98</v>
      </c>
      <c r="E7" s="102" t="s">
        <v>294</v>
      </c>
      <c r="F7" s="37" t="s">
        <v>51</v>
      </c>
      <c r="G7" s="103">
        <v>0</v>
      </c>
      <c r="H7" s="103" t="s">
        <v>640</v>
      </c>
      <c r="I7" s="101" t="s">
        <v>56</v>
      </c>
      <c r="J7" s="103" t="s">
        <v>12</v>
      </c>
      <c r="K7" s="103" t="s">
        <v>12</v>
      </c>
      <c r="L7" s="103" t="s">
        <v>12</v>
      </c>
      <c r="M7" s="103" t="s">
        <v>412</v>
      </c>
      <c r="N7" s="2" t="s">
        <v>58</v>
      </c>
      <c r="O7" s="101" t="s">
        <v>100</v>
      </c>
    </row>
    <row r="8" spans="1:15" ht="111.6" thickTop="1" thickBot="1" x14ac:dyDescent="0.35">
      <c r="A8" s="100"/>
      <c r="B8" s="101" t="s">
        <v>10</v>
      </c>
      <c r="C8" s="102" t="s">
        <v>19</v>
      </c>
      <c r="D8" s="102" t="s">
        <v>101</v>
      </c>
      <c r="E8" s="102" t="s">
        <v>295</v>
      </c>
      <c r="F8" s="37" t="s">
        <v>74</v>
      </c>
      <c r="G8" s="349">
        <v>0.11</v>
      </c>
      <c r="H8" s="103" t="s">
        <v>413</v>
      </c>
      <c r="I8" s="101" t="s">
        <v>56</v>
      </c>
      <c r="J8" s="103" t="s">
        <v>414</v>
      </c>
      <c r="K8" s="103" t="s">
        <v>414</v>
      </c>
      <c r="L8" s="103" t="s">
        <v>414</v>
      </c>
      <c r="M8" s="103" t="s">
        <v>414</v>
      </c>
      <c r="N8" s="2" t="s">
        <v>32</v>
      </c>
      <c r="O8" s="101" t="s">
        <v>96</v>
      </c>
    </row>
    <row r="9" spans="1:15" ht="96.6" customHeight="1" thickTop="1" thickBot="1" x14ac:dyDescent="0.35">
      <c r="A9" s="79" t="s">
        <v>17</v>
      </c>
      <c r="B9" s="2" t="s">
        <v>10</v>
      </c>
      <c r="C9" s="2" t="s">
        <v>102</v>
      </c>
      <c r="D9" s="2" t="s">
        <v>416</v>
      </c>
      <c r="E9" s="2" t="s">
        <v>417</v>
      </c>
      <c r="F9" s="34" t="s">
        <v>46</v>
      </c>
      <c r="G9" s="80">
        <v>43676</v>
      </c>
      <c r="H9" s="79" t="s">
        <v>641</v>
      </c>
      <c r="I9" s="2" t="s">
        <v>103</v>
      </c>
      <c r="J9" s="79" t="s">
        <v>418</v>
      </c>
      <c r="K9" s="2" t="s">
        <v>12</v>
      </c>
      <c r="L9" s="79" t="s">
        <v>12</v>
      </c>
      <c r="M9" s="2" t="s">
        <v>12</v>
      </c>
      <c r="N9" s="2" t="s">
        <v>237</v>
      </c>
      <c r="O9" s="79" t="s">
        <v>419</v>
      </c>
    </row>
    <row r="10" spans="1:15" ht="14.4" thickTop="1" x14ac:dyDescent="0.3"/>
  </sheetData>
  <mergeCells count="1">
    <mergeCell ref="A2:O2"/>
  </mergeCells>
  <pageMargins left="0.70866141732283472" right="0.70866141732283472" top="0.74803149606299213" bottom="0.74803149606299213" header="0.31496062992125984" footer="0.31496062992125984"/>
  <pageSetup paperSize="9" scale="76" fitToHeight="0" orientation="landscape" r:id="rId1"/>
  <headerFooter>
    <oddFooter>&amp;L2020/21 SDBIP&amp;CBASIC SERVICE DELIVERY KPI'S&amp;RPage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9"/>
  <sheetViews>
    <sheetView view="pageBreakPreview" zoomScale="80" zoomScaleNormal="100" zoomScaleSheetLayoutView="80" workbookViewId="0">
      <selection activeCell="N45" sqref="N45"/>
    </sheetView>
  </sheetViews>
  <sheetFormatPr defaultRowHeight="13.8" x14ac:dyDescent="0.3"/>
  <cols>
    <col min="1" max="1" width="5.6640625" style="36" customWidth="1"/>
    <col min="2" max="2" width="14.6640625" style="36" customWidth="1"/>
    <col min="3" max="3" width="11.5546875" style="36" customWidth="1"/>
    <col min="4" max="4" width="16.21875" style="36" customWidth="1"/>
    <col min="5" max="5" width="14.109375" style="36" customWidth="1"/>
    <col min="6" max="7" width="8.88671875" style="36"/>
    <col min="8" max="8" width="11.5546875" style="370" customWidth="1"/>
    <col min="9" max="13" width="8.88671875" style="36"/>
    <col min="14" max="14" width="8.21875" style="36" customWidth="1"/>
    <col min="15" max="16384" width="8.88671875" style="36"/>
  </cols>
  <sheetData>
    <row r="1" spans="1:15" ht="67.2" thickTop="1" thickBot="1" x14ac:dyDescent="0.35">
      <c r="A1" s="364" t="s">
        <v>0</v>
      </c>
      <c r="B1" s="365" t="s">
        <v>2</v>
      </c>
      <c r="C1" s="365" t="s">
        <v>330</v>
      </c>
      <c r="D1" s="365" t="s">
        <v>39</v>
      </c>
      <c r="E1" s="365" t="s">
        <v>288</v>
      </c>
      <c r="F1" s="365" t="s">
        <v>40</v>
      </c>
      <c r="G1" s="364" t="s">
        <v>41</v>
      </c>
      <c r="H1" s="364" t="s">
        <v>771</v>
      </c>
      <c r="I1" s="366" t="s">
        <v>610</v>
      </c>
      <c r="J1" s="365" t="s">
        <v>611</v>
      </c>
      <c r="K1" s="365" t="s">
        <v>612</v>
      </c>
      <c r="L1" s="365" t="s">
        <v>613</v>
      </c>
      <c r="M1" s="365" t="s">
        <v>614</v>
      </c>
      <c r="N1" s="365" t="s">
        <v>42</v>
      </c>
      <c r="O1" s="365" t="s">
        <v>43</v>
      </c>
    </row>
    <row r="2" spans="1:15" ht="14.4" thickTop="1" x14ac:dyDescent="0.3">
      <c r="A2" s="641" t="s">
        <v>104</v>
      </c>
      <c r="B2" s="642"/>
      <c r="C2" s="642"/>
      <c r="D2" s="642"/>
      <c r="E2" s="642"/>
      <c r="F2" s="642"/>
      <c r="G2" s="642"/>
      <c r="H2" s="642"/>
      <c r="I2" s="642"/>
      <c r="J2" s="642"/>
      <c r="K2" s="642"/>
      <c r="L2" s="642"/>
      <c r="M2" s="642"/>
      <c r="N2" s="642"/>
      <c r="O2" s="643"/>
    </row>
    <row r="3" spans="1:15" x14ac:dyDescent="0.3">
      <c r="A3" s="644" t="s">
        <v>37</v>
      </c>
      <c r="B3" s="645"/>
      <c r="C3" s="645"/>
      <c r="D3" s="645"/>
      <c r="E3" s="645"/>
      <c r="F3" s="645"/>
      <c r="G3" s="645"/>
      <c r="H3" s="645"/>
      <c r="I3" s="645"/>
      <c r="J3" s="645"/>
      <c r="K3" s="645"/>
      <c r="L3" s="645"/>
      <c r="M3" s="645"/>
      <c r="N3" s="645"/>
      <c r="O3" s="646"/>
    </row>
    <row r="4" spans="1:15" ht="14.4" thickBot="1" x14ac:dyDescent="0.35">
      <c r="A4" s="647" t="s">
        <v>105</v>
      </c>
      <c r="B4" s="648"/>
      <c r="C4" s="648"/>
      <c r="D4" s="648"/>
      <c r="E4" s="648"/>
      <c r="F4" s="648"/>
      <c r="G4" s="648"/>
      <c r="H4" s="648"/>
      <c r="I4" s="648"/>
      <c r="J4" s="648"/>
      <c r="K4" s="648"/>
      <c r="L4" s="648"/>
      <c r="M4" s="648"/>
      <c r="N4" s="648"/>
      <c r="O4" s="649"/>
    </row>
    <row r="5" spans="1:15" ht="59.4" customHeight="1" thickTop="1" thickBot="1" x14ac:dyDescent="0.35">
      <c r="A5" s="331"/>
      <c r="B5" s="329" t="s">
        <v>44</v>
      </c>
      <c r="C5" s="330" t="s">
        <v>106</v>
      </c>
      <c r="D5" s="329" t="s">
        <v>107</v>
      </c>
      <c r="E5" s="329" t="s">
        <v>298</v>
      </c>
      <c r="F5" s="329" t="s">
        <v>51</v>
      </c>
      <c r="G5" s="329" t="s">
        <v>787</v>
      </c>
      <c r="H5" s="331">
        <v>600</v>
      </c>
      <c r="I5" s="330" t="s">
        <v>47</v>
      </c>
      <c r="J5" s="331">
        <v>150</v>
      </c>
      <c r="K5" s="331">
        <v>150</v>
      </c>
      <c r="L5" s="331">
        <v>150</v>
      </c>
      <c r="M5" s="331">
        <v>150</v>
      </c>
      <c r="N5" s="330" t="s">
        <v>237</v>
      </c>
      <c r="O5" s="330" t="s">
        <v>108</v>
      </c>
    </row>
    <row r="6" spans="1:15" ht="72" customHeight="1" thickTop="1" thickBot="1" x14ac:dyDescent="0.35">
      <c r="A6" s="331"/>
      <c r="B6" s="329" t="s">
        <v>44</v>
      </c>
      <c r="C6" s="330" t="s">
        <v>106</v>
      </c>
      <c r="D6" s="329" t="s">
        <v>107</v>
      </c>
      <c r="E6" s="329" t="s">
        <v>299</v>
      </c>
      <c r="F6" s="329" t="s">
        <v>51</v>
      </c>
      <c r="G6" s="367" t="s">
        <v>788</v>
      </c>
      <c r="H6" s="331">
        <v>120</v>
      </c>
      <c r="I6" s="330" t="s">
        <v>47</v>
      </c>
      <c r="J6" s="331">
        <v>30</v>
      </c>
      <c r="K6" s="331">
        <v>30</v>
      </c>
      <c r="L6" s="331">
        <v>30</v>
      </c>
      <c r="M6" s="331">
        <v>30</v>
      </c>
      <c r="N6" s="330"/>
      <c r="O6" s="330" t="s">
        <v>108</v>
      </c>
    </row>
    <row r="7" spans="1:15" ht="61.8" customHeight="1" thickTop="1" thickBot="1" x14ac:dyDescent="0.35">
      <c r="A7" s="331"/>
      <c r="B7" s="330" t="s">
        <v>53</v>
      </c>
      <c r="C7" s="330" t="s">
        <v>106</v>
      </c>
      <c r="D7" s="329" t="s">
        <v>107</v>
      </c>
      <c r="E7" s="330" t="s">
        <v>296</v>
      </c>
      <c r="F7" s="330" t="s">
        <v>51</v>
      </c>
      <c r="G7" s="368" t="s">
        <v>109</v>
      </c>
      <c r="H7" s="332">
        <v>12</v>
      </c>
      <c r="I7" s="330" t="s">
        <v>47</v>
      </c>
      <c r="J7" s="332">
        <v>3</v>
      </c>
      <c r="K7" s="332">
        <v>3</v>
      </c>
      <c r="L7" s="332">
        <v>3</v>
      </c>
      <c r="M7" s="332">
        <v>12</v>
      </c>
      <c r="N7" s="330" t="s">
        <v>237</v>
      </c>
      <c r="O7" s="330" t="s">
        <v>110</v>
      </c>
    </row>
    <row r="8" spans="1:15" ht="60" customHeight="1" thickTop="1" thickBot="1" x14ac:dyDescent="0.35">
      <c r="A8" s="333"/>
      <c r="B8" s="330" t="s">
        <v>53</v>
      </c>
      <c r="C8" s="330" t="s">
        <v>106</v>
      </c>
      <c r="D8" s="330" t="s">
        <v>111</v>
      </c>
      <c r="E8" s="330" t="s">
        <v>297</v>
      </c>
      <c r="F8" s="329" t="s">
        <v>51</v>
      </c>
      <c r="G8" s="329" t="s">
        <v>112</v>
      </c>
      <c r="H8" s="333">
        <v>4</v>
      </c>
      <c r="I8" s="330" t="s">
        <v>47</v>
      </c>
      <c r="J8" s="333">
        <v>1</v>
      </c>
      <c r="K8" s="333">
        <v>1</v>
      </c>
      <c r="L8" s="333">
        <v>1</v>
      </c>
      <c r="M8" s="333">
        <v>1</v>
      </c>
      <c r="N8" s="369" t="s">
        <v>238</v>
      </c>
      <c r="O8" s="329" t="s">
        <v>113</v>
      </c>
    </row>
    <row r="9" spans="1:15" ht="14.4" thickTop="1" x14ac:dyDescent="0.3"/>
  </sheetData>
  <mergeCells count="3">
    <mergeCell ref="A2:O2"/>
    <mergeCell ref="A3:O3"/>
    <mergeCell ref="A4:O4"/>
  </mergeCells>
  <pageMargins left="0.70866141732283472" right="0.70866141732283472" top="0.74803149606299213" bottom="0.74803149606299213" header="0.31496062992125984" footer="0.31496062992125984"/>
  <pageSetup paperSize="9" scale="85" fitToHeight="0" orientation="landscape" r:id="rId1"/>
  <headerFooter>
    <oddFooter>&amp;L2020/21 SDBIP&amp;CLOCAL ECONOMIC DEVELOPMENT KPI'S &amp;RPage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7"/>
  <sheetViews>
    <sheetView view="pageBreakPreview" zoomScaleNormal="100" zoomScaleSheetLayoutView="100" workbookViewId="0">
      <selection activeCell="N45" sqref="N45"/>
    </sheetView>
  </sheetViews>
  <sheetFormatPr defaultRowHeight="10.199999999999999" x14ac:dyDescent="0.2"/>
  <cols>
    <col min="1" max="1" width="4.88671875" style="281" customWidth="1"/>
    <col min="2" max="3" width="8.88671875" style="281"/>
    <col min="4" max="4" width="11.77734375" style="281" customWidth="1"/>
    <col min="5" max="5" width="13.109375" style="281" customWidth="1"/>
    <col min="6" max="6" width="8.88671875" style="281"/>
    <col min="7" max="7" width="9.5546875" style="353" bestFit="1" customWidth="1"/>
    <col min="8" max="8" width="13.88671875" style="281" customWidth="1"/>
    <col min="9" max="9" width="9.109375" style="281" bestFit="1" customWidth="1"/>
    <col min="10" max="13" width="9" style="350" bestFit="1" customWidth="1"/>
    <col min="14" max="14" width="9.33203125" style="281" customWidth="1"/>
    <col min="15" max="16384" width="8.88671875" style="281"/>
  </cols>
  <sheetData>
    <row r="1" spans="1:15" ht="42" thickTop="1" thickBot="1" x14ac:dyDescent="0.25">
      <c r="A1" s="269" t="s">
        <v>0</v>
      </c>
      <c r="B1" s="271" t="s">
        <v>2</v>
      </c>
      <c r="C1" s="271" t="s">
        <v>330</v>
      </c>
      <c r="D1" s="271" t="s">
        <v>39</v>
      </c>
      <c r="E1" s="277" t="s">
        <v>288</v>
      </c>
      <c r="F1" s="278" t="s">
        <v>40</v>
      </c>
      <c r="G1" s="351" t="s">
        <v>41</v>
      </c>
      <c r="H1" s="269" t="s">
        <v>771</v>
      </c>
      <c r="I1" s="270" t="s">
        <v>610</v>
      </c>
      <c r="J1" s="269" t="s">
        <v>611</v>
      </c>
      <c r="K1" s="269" t="s">
        <v>612</v>
      </c>
      <c r="L1" s="269" t="s">
        <v>613</v>
      </c>
      <c r="M1" s="269" t="s">
        <v>614</v>
      </c>
      <c r="N1" s="279" t="s">
        <v>42</v>
      </c>
      <c r="O1" s="280" t="s">
        <v>9</v>
      </c>
    </row>
    <row r="2" spans="1:15" ht="11.4" thickTop="1" thickBot="1" x14ac:dyDescent="0.25">
      <c r="A2" s="650" t="s">
        <v>114</v>
      </c>
      <c r="B2" s="650"/>
      <c r="C2" s="650"/>
      <c r="D2" s="650"/>
      <c r="E2" s="650"/>
      <c r="F2" s="650"/>
      <c r="G2" s="650"/>
      <c r="H2" s="650"/>
      <c r="I2" s="650"/>
      <c r="J2" s="650"/>
      <c r="K2" s="650"/>
      <c r="L2" s="650"/>
      <c r="M2" s="650"/>
      <c r="N2" s="650"/>
      <c r="O2" s="650"/>
    </row>
    <row r="3" spans="1:15" ht="52.2" thickTop="1" thickBot="1" x14ac:dyDescent="0.25">
      <c r="A3" s="282"/>
      <c r="B3" s="5" t="s">
        <v>115</v>
      </c>
      <c r="C3" s="5" t="s">
        <v>116</v>
      </c>
      <c r="D3" s="5" t="s">
        <v>117</v>
      </c>
      <c r="E3" s="5" t="s">
        <v>300</v>
      </c>
      <c r="F3" s="5" t="s">
        <v>265</v>
      </c>
      <c r="G3" s="371">
        <v>0.59</v>
      </c>
      <c r="H3" s="276">
        <v>0.95</v>
      </c>
      <c r="I3" s="283" t="s">
        <v>47</v>
      </c>
      <c r="J3" s="78">
        <v>0.95</v>
      </c>
      <c r="K3" s="78">
        <v>0.95</v>
      </c>
      <c r="L3" s="78">
        <v>0.95</v>
      </c>
      <c r="M3" s="78">
        <v>0.95</v>
      </c>
      <c r="N3" s="8" t="s">
        <v>32</v>
      </c>
      <c r="O3" s="8" t="s">
        <v>118</v>
      </c>
    </row>
    <row r="4" spans="1:15" ht="31.8" thickTop="1" thickBot="1" x14ac:dyDescent="0.25">
      <c r="A4" s="282"/>
      <c r="B4" s="5" t="s">
        <v>115</v>
      </c>
      <c r="C4" s="5" t="s">
        <v>116</v>
      </c>
      <c r="D4" s="5" t="s">
        <v>119</v>
      </c>
      <c r="E4" s="5" t="s">
        <v>301</v>
      </c>
      <c r="F4" s="5" t="s">
        <v>266</v>
      </c>
      <c r="G4" s="371">
        <v>0.28999999999999998</v>
      </c>
      <c r="H4" s="5" t="s">
        <v>789</v>
      </c>
      <c r="I4" s="283" t="s">
        <v>56</v>
      </c>
      <c r="J4" s="78">
        <v>0.1</v>
      </c>
      <c r="K4" s="78">
        <v>0.15</v>
      </c>
      <c r="L4" s="78">
        <v>0.35</v>
      </c>
      <c r="M4" s="78">
        <v>0.6</v>
      </c>
      <c r="N4" s="8" t="s">
        <v>32</v>
      </c>
      <c r="O4" s="8" t="s">
        <v>118</v>
      </c>
    </row>
    <row r="5" spans="1:15" ht="52.2" thickTop="1" thickBot="1" x14ac:dyDescent="0.25">
      <c r="A5" s="282"/>
      <c r="B5" s="5" t="s">
        <v>115</v>
      </c>
      <c r="C5" s="5" t="s">
        <v>116</v>
      </c>
      <c r="D5" s="5" t="s">
        <v>120</v>
      </c>
      <c r="E5" s="5" t="s">
        <v>302</v>
      </c>
      <c r="F5" s="5" t="s">
        <v>51</v>
      </c>
      <c r="G5" s="371" t="s">
        <v>202</v>
      </c>
      <c r="H5" s="5">
        <v>4</v>
      </c>
      <c r="I5" s="283" t="s">
        <v>56</v>
      </c>
      <c r="J5" s="8">
        <v>1</v>
      </c>
      <c r="K5" s="8">
        <v>1</v>
      </c>
      <c r="L5" s="8">
        <v>1</v>
      </c>
      <c r="M5" s="8">
        <v>1</v>
      </c>
      <c r="N5" s="8" t="s">
        <v>32</v>
      </c>
      <c r="O5" s="8" t="s">
        <v>118</v>
      </c>
    </row>
    <row r="6" spans="1:15" ht="42" thickTop="1" thickBot="1" x14ac:dyDescent="0.25">
      <c r="A6" s="282"/>
      <c r="B6" s="5" t="s">
        <v>115</v>
      </c>
      <c r="C6" s="5" t="s">
        <v>121</v>
      </c>
      <c r="D6" s="5" t="s">
        <v>122</v>
      </c>
      <c r="E6" s="5" t="s">
        <v>303</v>
      </c>
      <c r="F6" s="5" t="s">
        <v>51</v>
      </c>
      <c r="G6" s="275">
        <v>1705</v>
      </c>
      <c r="H6" s="284">
        <v>1500</v>
      </c>
      <c r="I6" s="285" t="s">
        <v>56</v>
      </c>
      <c r="J6" s="284" t="s">
        <v>12</v>
      </c>
      <c r="K6" s="284" t="s">
        <v>12</v>
      </c>
      <c r="L6" s="284" t="s">
        <v>12</v>
      </c>
      <c r="M6" s="284">
        <v>1500</v>
      </c>
      <c r="N6" s="8"/>
      <c r="O6" s="8" t="s">
        <v>123</v>
      </c>
    </row>
    <row r="7" spans="1:15" ht="72.599999999999994" thickTop="1" thickBot="1" x14ac:dyDescent="0.25">
      <c r="A7" s="286"/>
      <c r="B7" s="287" t="s">
        <v>115</v>
      </c>
      <c r="C7" s="287" t="s">
        <v>124</v>
      </c>
      <c r="D7" s="287" t="s">
        <v>125</v>
      </c>
      <c r="E7" s="287" t="s">
        <v>126</v>
      </c>
      <c r="F7" s="287" t="s">
        <v>51</v>
      </c>
      <c r="G7" s="372">
        <v>4</v>
      </c>
      <c r="H7" s="288">
        <v>4</v>
      </c>
      <c r="I7" s="289" t="s">
        <v>56</v>
      </c>
      <c r="J7" s="288">
        <v>1</v>
      </c>
      <c r="K7" s="288">
        <v>1</v>
      </c>
      <c r="L7" s="288">
        <v>1</v>
      </c>
      <c r="M7" s="288">
        <v>1</v>
      </c>
      <c r="N7" s="8" t="s">
        <v>32</v>
      </c>
      <c r="O7" s="290" t="s">
        <v>127</v>
      </c>
    </row>
    <row r="8" spans="1:15" ht="72.599999999999994" thickTop="1" thickBot="1" x14ac:dyDescent="0.25">
      <c r="A8" s="286"/>
      <c r="B8" s="287" t="s">
        <v>115</v>
      </c>
      <c r="C8" s="287" t="s">
        <v>124</v>
      </c>
      <c r="D8" s="287" t="s">
        <v>128</v>
      </c>
      <c r="E8" s="287" t="s">
        <v>304</v>
      </c>
      <c r="F8" s="287" t="s">
        <v>46</v>
      </c>
      <c r="G8" s="354">
        <v>43555</v>
      </c>
      <c r="H8" s="273" t="s">
        <v>644</v>
      </c>
      <c r="I8" s="289" t="s">
        <v>56</v>
      </c>
      <c r="J8" s="273" t="s">
        <v>12</v>
      </c>
      <c r="K8" s="273" t="s">
        <v>12</v>
      </c>
      <c r="L8" s="273" t="s">
        <v>643</v>
      </c>
      <c r="M8" s="273" t="s">
        <v>642</v>
      </c>
      <c r="N8" s="8" t="s">
        <v>32</v>
      </c>
      <c r="O8" s="290" t="s">
        <v>129</v>
      </c>
    </row>
    <row r="9" spans="1:15" ht="72.599999999999994" thickTop="1" thickBot="1" x14ac:dyDescent="0.25">
      <c r="A9" s="286"/>
      <c r="B9" s="287" t="s">
        <v>115</v>
      </c>
      <c r="C9" s="287" t="s">
        <v>124</v>
      </c>
      <c r="D9" s="287" t="s">
        <v>128</v>
      </c>
      <c r="E9" s="287" t="s">
        <v>305</v>
      </c>
      <c r="F9" s="287" t="s">
        <v>46</v>
      </c>
      <c r="G9" s="357" t="s">
        <v>130</v>
      </c>
      <c r="H9" s="273" t="s">
        <v>645</v>
      </c>
      <c r="I9" s="289" t="s">
        <v>56</v>
      </c>
      <c r="J9" s="273" t="s">
        <v>12</v>
      </c>
      <c r="K9" s="273" t="s">
        <v>12</v>
      </c>
      <c r="L9" s="273" t="s">
        <v>12</v>
      </c>
      <c r="M9" s="273" t="s">
        <v>645</v>
      </c>
      <c r="N9" s="8" t="s">
        <v>32</v>
      </c>
      <c r="O9" s="290" t="s">
        <v>131</v>
      </c>
    </row>
    <row r="10" spans="1:15" ht="72.599999999999994" thickTop="1" thickBot="1" x14ac:dyDescent="0.25">
      <c r="A10" s="286"/>
      <c r="B10" s="287" t="s">
        <v>115</v>
      </c>
      <c r="C10" s="287" t="s">
        <v>124</v>
      </c>
      <c r="D10" s="287" t="s">
        <v>128</v>
      </c>
      <c r="E10" s="287" t="s">
        <v>306</v>
      </c>
      <c r="F10" s="287" t="s">
        <v>46</v>
      </c>
      <c r="G10" s="354">
        <v>43889</v>
      </c>
      <c r="H10" s="273" t="s">
        <v>646</v>
      </c>
      <c r="I10" s="289" t="s">
        <v>56</v>
      </c>
      <c r="J10" s="273" t="s">
        <v>12</v>
      </c>
      <c r="K10" s="273" t="s">
        <v>12</v>
      </c>
      <c r="L10" s="273" t="s">
        <v>646</v>
      </c>
      <c r="M10" s="273" t="s">
        <v>12</v>
      </c>
      <c r="N10" s="8" t="s">
        <v>32</v>
      </c>
      <c r="O10" s="290" t="s">
        <v>132</v>
      </c>
    </row>
    <row r="11" spans="1:15" ht="62.4" thickTop="1" thickBot="1" x14ac:dyDescent="0.25">
      <c r="A11" s="286"/>
      <c r="B11" s="287" t="s">
        <v>115</v>
      </c>
      <c r="C11" s="287" t="s">
        <v>124</v>
      </c>
      <c r="D11" s="287" t="s">
        <v>128</v>
      </c>
      <c r="E11" s="287" t="s">
        <v>307</v>
      </c>
      <c r="F11" s="287" t="s">
        <v>46</v>
      </c>
      <c r="G11" s="354">
        <v>43708</v>
      </c>
      <c r="H11" s="273" t="s">
        <v>647</v>
      </c>
      <c r="I11" s="289" t="s">
        <v>56</v>
      </c>
      <c r="J11" s="273" t="s">
        <v>647</v>
      </c>
      <c r="K11" s="273" t="s">
        <v>12</v>
      </c>
      <c r="L11" s="273" t="s">
        <v>12</v>
      </c>
      <c r="M11" s="273" t="s">
        <v>12</v>
      </c>
      <c r="N11" s="8" t="s">
        <v>32</v>
      </c>
      <c r="O11" s="290" t="s">
        <v>133</v>
      </c>
    </row>
    <row r="12" spans="1:15" ht="62.4" thickTop="1" thickBot="1" x14ac:dyDescent="0.25">
      <c r="A12" s="286"/>
      <c r="B12" s="287" t="s">
        <v>115</v>
      </c>
      <c r="C12" s="287" t="s">
        <v>124</v>
      </c>
      <c r="D12" s="287" t="s">
        <v>128</v>
      </c>
      <c r="E12" s="287" t="s">
        <v>510</v>
      </c>
      <c r="F12" s="287" t="s">
        <v>51</v>
      </c>
      <c r="G12" s="373" t="s">
        <v>648</v>
      </c>
      <c r="H12" s="291">
        <v>12</v>
      </c>
      <c r="I12" s="289" t="s">
        <v>56</v>
      </c>
      <c r="J12" s="290">
        <v>3</v>
      </c>
      <c r="K12" s="290">
        <v>3</v>
      </c>
      <c r="L12" s="290">
        <v>3</v>
      </c>
      <c r="M12" s="290">
        <v>3</v>
      </c>
      <c r="N12" s="8" t="s">
        <v>32</v>
      </c>
      <c r="O12" s="290" t="s">
        <v>134</v>
      </c>
    </row>
    <row r="13" spans="1:15" ht="62.4" thickTop="1" thickBot="1" x14ac:dyDescent="0.25">
      <c r="A13" s="286"/>
      <c r="B13" s="287" t="s">
        <v>115</v>
      </c>
      <c r="C13" s="287" t="s">
        <v>124</v>
      </c>
      <c r="D13" s="287" t="s">
        <v>128</v>
      </c>
      <c r="E13" s="287" t="s">
        <v>308</v>
      </c>
      <c r="F13" s="287" t="s">
        <v>46</v>
      </c>
      <c r="G13" s="357" t="s">
        <v>135</v>
      </c>
      <c r="H13" s="273" t="s">
        <v>649</v>
      </c>
      <c r="I13" s="289" t="s">
        <v>56</v>
      </c>
      <c r="J13" s="273" t="s">
        <v>12</v>
      </c>
      <c r="K13" s="273" t="s">
        <v>12</v>
      </c>
      <c r="L13" s="292" t="s">
        <v>136</v>
      </c>
      <c r="M13" s="273" t="s">
        <v>650</v>
      </c>
      <c r="N13" s="8" t="s">
        <v>32</v>
      </c>
      <c r="O13" s="290" t="s">
        <v>137</v>
      </c>
    </row>
    <row r="14" spans="1:15" ht="52.2" thickTop="1" thickBot="1" x14ac:dyDescent="0.25">
      <c r="A14" s="286"/>
      <c r="B14" s="287" t="s">
        <v>115</v>
      </c>
      <c r="C14" s="287" t="s">
        <v>124</v>
      </c>
      <c r="D14" s="287" t="s">
        <v>128</v>
      </c>
      <c r="E14" s="287" t="s">
        <v>268</v>
      </c>
      <c r="F14" s="287" t="s">
        <v>51</v>
      </c>
      <c r="G14" s="373">
        <v>12</v>
      </c>
      <c r="H14" s="291">
        <v>12</v>
      </c>
      <c r="I14" s="289" t="s">
        <v>138</v>
      </c>
      <c r="J14" s="293">
        <v>3</v>
      </c>
      <c r="K14" s="293">
        <v>3</v>
      </c>
      <c r="L14" s="293">
        <v>3</v>
      </c>
      <c r="M14" s="293">
        <v>3</v>
      </c>
      <c r="N14" s="8" t="s">
        <v>32</v>
      </c>
      <c r="O14" s="290" t="s">
        <v>118</v>
      </c>
    </row>
    <row r="15" spans="1:15" ht="62.4" thickTop="1" thickBot="1" x14ac:dyDescent="0.25">
      <c r="A15" s="286"/>
      <c r="B15" s="287" t="s">
        <v>115</v>
      </c>
      <c r="C15" s="287" t="s">
        <v>124</v>
      </c>
      <c r="D15" s="287" t="s">
        <v>128</v>
      </c>
      <c r="E15" s="287" t="s">
        <v>267</v>
      </c>
      <c r="F15" s="287" t="s">
        <v>46</v>
      </c>
      <c r="G15" s="374" t="s">
        <v>790</v>
      </c>
      <c r="H15" s="287" t="s">
        <v>651</v>
      </c>
      <c r="I15" s="289" t="s">
        <v>56</v>
      </c>
      <c r="J15" s="292" t="s">
        <v>420</v>
      </c>
      <c r="K15" s="292" t="s">
        <v>420</v>
      </c>
      <c r="L15" s="292" t="s">
        <v>420</v>
      </c>
      <c r="M15" s="292" t="s">
        <v>420</v>
      </c>
      <c r="N15" s="8" t="s">
        <v>32</v>
      </c>
      <c r="O15" s="290" t="s">
        <v>139</v>
      </c>
    </row>
    <row r="16" spans="1:15" ht="133.80000000000001" thickTop="1" thickBot="1" x14ac:dyDescent="0.25">
      <c r="A16" s="286"/>
      <c r="B16" s="287" t="s">
        <v>115</v>
      </c>
      <c r="C16" s="287" t="s">
        <v>140</v>
      </c>
      <c r="D16" s="287" t="s">
        <v>141</v>
      </c>
      <c r="E16" s="287" t="s">
        <v>269</v>
      </c>
      <c r="F16" s="287" t="s">
        <v>46</v>
      </c>
      <c r="G16" s="354">
        <v>43312</v>
      </c>
      <c r="H16" s="273" t="s">
        <v>652</v>
      </c>
      <c r="I16" s="289" t="s">
        <v>56</v>
      </c>
      <c r="J16" s="273" t="s">
        <v>652</v>
      </c>
      <c r="K16" s="273" t="s">
        <v>12</v>
      </c>
      <c r="L16" s="273" t="s">
        <v>12</v>
      </c>
      <c r="M16" s="273" t="s">
        <v>12</v>
      </c>
      <c r="N16" s="8" t="s">
        <v>58</v>
      </c>
      <c r="O16" s="290" t="s">
        <v>142</v>
      </c>
    </row>
    <row r="17" spans="1:15" ht="72.599999999999994" thickTop="1" thickBot="1" x14ac:dyDescent="0.25">
      <c r="A17" s="286"/>
      <c r="B17" s="287" t="s">
        <v>115</v>
      </c>
      <c r="C17" s="287" t="s">
        <v>140</v>
      </c>
      <c r="D17" s="287" t="s">
        <v>143</v>
      </c>
      <c r="E17" s="287" t="s">
        <v>309</v>
      </c>
      <c r="F17" s="287" t="s">
        <v>74</v>
      </c>
      <c r="G17" s="374" t="s">
        <v>144</v>
      </c>
      <c r="H17" s="292" t="s">
        <v>144</v>
      </c>
      <c r="I17" s="289" t="s">
        <v>56</v>
      </c>
      <c r="J17" s="292" t="s">
        <v>421</v>
      </c>
      <c r="K17" s="292" t="s">
        <v>421</v>
      </c>
      <c r="L17" s="292" t="s">
        <v>421</v>
      </c>
      <c r="M17" s="292" t="s">
        <v>421</v>
      </c>
      <c r="N17" s="8" t="s">
        <v>32</v>
      </c>
      <c r="O17" s="290" t="s">
        <v>145</v>
      </c>
    </row>
    <row r="18" spans="1:15" ht="52.2" thickTop="1" thickBot="1" x14ac:dyDescent="0.25">
      <c r="A18" s="286"/>
      <c r="B18" s="287" t="s">
        <v>115</v>
      </c>
      <c r="C18" s="287" t="s">
        <v>146</v>
      </c>
      <c r="D18" s="287" t="s">
        <v>128</v>
      </c>
      <c r="E18" s="287" t="s">
        <v>270</v>
      </c>
      <c r="F18" s="287" t="s">
        <v>78</v>
      </c>
      <c r="G18" s="372">
        <v>2</v>
      </c>
      <c r="H18" s="293">
        <v>2</v>
      </c>
      <c r="I18" s="289" t="s">
        <v>56</v>
      </c>
      <c r="J18" s="293" t="s">
        <v>12</v>
      </c>
      <c r="K18" s="293">
        <v>1</v>
      </c>
      <c r="L18" s="293" t="s">
        <v>12</v>
      </c>
      <c r="M18" s="293">
        <v>1</v>
      </c>
      <c r="N18" s="8" t="s">
        <v>32</v>
      </c>
      <c r="O18" s="290" t="s">
        <v>147</v>
      </c>
    </row>
    <row r="19" spans="1:15" ht="62.4" thickTop="1" thickBot="1" x14ac:dyDescent="0.25">
      <c r="A19" s="286"/>
      <c r="B19" s="287" t="s">
        <v>115</v>
      </c>
      <c r="C19" s="287" t="s">
        <v>20</v>
      </c>
      <c r="D19" s="287" t="s">
        <v>148</v>
      </c>
      <c r="E19" s="287" t="s">
        <v>310</v>
      </c>
      <c r="F19" s="287" t="s">
        <v>271</v>
      </c>
      <c r="G19" s="357">
        <v>1</v>
      </c>
      <c r="H19" s="293" t="s">
        <v>744</v>
      </c>
      <c r="I19" s="289" t="s">
        <v>149</v>
      </c>
      <c r="J19" s="293" t="s">
        <v>761</v>
      </c>
      <c r="K19" s="293" t="s">
        <v>762</v>
      </c>
      <c r="L19" s="293" t="s">
        <v>763</v>
      </c>
      <c r="M19" s="293" t="s">
        <v>764</v>
      </c>
      <c r="N19" s="8" t="s">
        <v>415</v>
      </c>
      <c r="O19" s="290" t="s">
        <v>118</v>
      </c>
    </row>
    <row r="20" spans="1:15" ht="62.4" thickTop="1" thickBot="1" x14ac:dyDescent="0.25">
      <c r="A20" s="282"/>
      <c r="B20" s="5" t="s">
        <v>115</v>
      </c>
      <c r="C20" s="5" t="s">
        <v>121</v>
      </c>
      <c r="D20" s="5" t="s">
        <v>148</v>
      </c>
      <c r="E20" s="5" t="s">
        <v>272</v>
      </c>
      <c r="F20" s="5" t="s">
        <v>74</v>
      </c>
      <c r="G20" s="357">
        <v>0.56000000000000005</v>
      </c>
      <c r="H20" s="78" t="s">
        <v>712</v>
      </c>
      <c r="I20" s="285" t="s">
        <v>149</v>
      </c>
      <c r="J20" s="78" t="s">
        <v>766</v>
      </c>
      <c r="K20" s="78" t="s">
        <v>767</v>
      </c>
      <c r="L20" s="78" t="s">
        <v>768</v>
      </c>
      <c r="M20" s="78" t="s">
        <v>765</v>
      </c>
      <c r="N20" s="8" t="s">
        <v>32</v>
      </c>
      <c r="O20" s="8" t="s">
        <v>118</v>
      </c>
    </row>
    <row r="21" spans="1:15" s="296" customFormat="1" ht="62.4" thickTop="1" thickBot="1" x14ac:dyDescent="0.25">
      <c r="A21" s="294"/>
      <c r="B21" s="4" t="s">
        <v>115</v>
      </c>
      <c r="C21" s="4" t="s">
        <v>121</v>
      </c>
      <c r="D21" s="4" t="s">
        <v>148</v>
      </c>
      <c r="E21" s="4" t="s">
        <v>273</v>
      </c>
      <c r="F21" s="4" t="s">
        <v>74</v>
      </c>
      <c r="G21" s="357">
        <v>1</v>
      </c>
      <c r="H21" s="273" t="s">
        <v>571</v>
      </c>
      <c r="I21" s="295" t="s">
        <v>47</v>
      </c>
      <c r="J21" s="273" t="s">
        <v>572</v>
      </c>
      <c r="K21" s="273" t="s">
        <v>573</v>
      </c>
      <c r="L21" s="273" t="s">
        <v>574</v>
      </c>
      <c r="M21" s="273" t="s">
        <v>571</v>
      </c>
      <c r="N21" s="7" t="s">
        <v>32</v>
      </c>
      <c r="O21" s="7" t="s">
        <v>118</v>
      </c>
    </row>
    <row r="22" spans="1:15" ht="62.4" thickTop="1" thickBot="1" x14ac:dyDescent="0.25">
      <c r="A22" s="282"/>
      <c r="B22" s="5" t="s">
        <v>115</v>
      </c>
      <c r="C22" s="5" t="s">
        <v>121</v>
      </c>
      <c r="D22" s="5" t="s">
        <v>148</v>
      </c>
      <c r="E22" s="5" t="s">
        <v>311</v>
      </c>
      <c r="F22" s="5" t="s">
        <v>74</v>
      </c>
      <c r="G22" s="371">
        <v>1</v>
      </c>
      <c r="H22" s="78" t="s">
        <v>711</v>
      </c>
      <c r="I22" s="285" t="s">
        <v>149</v>
      </c>
      <c r="J22" s="78" t="s">
        <v>757</v>
      </c>
      <c r="K22" s="78" t="s">
        <v>758</v>
      </c>
      <c r="L22" s="78" t="s">
        <v>759</v>
      </c>
      <c r="M22" s="78" t="s">
        <v>760</v>
      </c>
      <c r="N22" s="78" t="s">
        <v>415</v>
      </c>
      <c r="O22" s="8" t="s">
        <v>118</v>
      </c>
    </row>
    <row r="23" spans="1:15" ht="62.4" thickTop="1" thickBot="1" x14ac:dyDescent="0.25">
      <c r="A23" s="5" t="s">
        <v>115</v>
      </c>
      <c r="B23" s="5" t="s">
        <v>121</v>
      </c>
      <c r="C23" s="5" t="s">
        <v>121</v>
      </c>
      <c r="D23" s="5" t="s">
        <v>148</v>
      </c>
      <c r="E23" s="5" t="s">
        <v>312</v>
      </c>
      <c r="F23" s="78" t="s">
        <v>74</v>
      </c>
      <c r="G23" s="371">
        <v>0</v>
      </c>
      <c r="H23" s="78" t="s">
        <v>743</v>
      </c>
      <c r="I23" s="78" t="s">
        <v>149</v>
      </c>
      <c r="J23" s="78" t="s">
        <v>753</v>
      </c>
      <c r="K23" s="78" t="s">
        <v>754</v>
      </c>
      <c r="L23" s="78" t="s">
        <v>755</v>
      </c>
      <c r="M23" s="78" t="s">
        <v>756</v>
      </c>
      <c r="N23" s="78" t="s">
        <v>415</v>
      </c>
      <c r="O23" s="297" t="s">
        <v>118</v>
      </c>
    </row>
    <row r="24" spans="1:15" s="296" customFormat="1" ht="62.4" thickTop="1" thickBot="1" x14ac:dyDescent="0.25">
      <c r="A24" s="294"/>
      <c r="B24" s="4" t="s">
        <v>115</v>
      </c>
      <c r="C24" s="4" t="s">
        <v>121</v>
      </c>
      <c r="D24" s="4" t="s">
        <v>148</v>
      </c>
      <c r="E24" s="4" t="s">
        <v>313</v>
      </c>
      <c r="F24" s="4" t="s">
        <v>74</v>
      </c>
      <c r="G24" s="357" t="s">
        <v>243</v>
      </c>
      <c r="H24" s="273" t="s">
        <v>575</v>
      </c>
      <c r="I24" s="295" t="s">
        <v>56</v>
      </c>
      <c r="J24" s="273" t="s">
        <v>576</v>
      </c>
      <c r="K24" s="273" t="s">
        <v>577</v>
      </c>
      <c r="L24" s="273" t="s">
        <v>578</v>
      </c>
      <c r="M24" s="273" t="s">
        <v>579</v>
      </c>
      <c r="N24" s="7" t="s">
        <v>32</v>
      </c>
      <c r="O24" s="7" t="s">
        <v>118</v>
      </c>
    </row>
    <row r="25" spans="1:15" ht="62.4" thickTop="1" thickBot="1" x14ac:dyDescent="0.25">
      <c r="A25" s="282"/>
      <c r="B25" s="5" t="s">
        <v>115</v>
      </c>
      <c r="C25" s="5" t="s">
        <v>121</v>
      </c>
      <c r="D25" s="5" t="s">
        <v>148</v>
      </c>
      <c r="E25" s="5" t="s">
        <v>314</v>
      </c>
      <c r="F25" s="5" t="s">
        <v>74</v>
      </c>
      <c r="G25" s="371">
        <v>1</v>
      </c>
      <c r="H25" s="78" t="s">
        <v>745</v>
      </c>
      <c r="I25" s="285" t="s">
        <v>56</v>
      </c>
      <c r="J25" s="78" t="s">
        <v>750</v>
      </c>
      <c r="K25" s="78" t="s">
        <v>751</v>
      </c>
      <c r="L25" s="78" t="s">
        <v>752</v>
      </c>
      <c r="M25" s="78" t="s">
        <v>745</v>
      </c>
      <c r="N25" s="78" t="s">
        <v>415</v>
      </c>
      <c r="O25" s="8" t="s">
        <v>118</v>
      </c>
    </row>
    <row r="26" spans="1:15" s="296" customFormat="1" ht="62.4" thickTop="1" thickBot="1" x14ac:dyDescent="0.25">
      <c r="A26" s="298"/>
      <c r="B26" s="4" t="s">
        <v>115</v>
      </c>
      <c r="C26" s="4" t="s">
        <v>121</v>
      </c>
      <c r="D26" s="4" t="s">
        <v>148</v>
      </c>
      <c r="E26" s="4" t="s">
        <v>315</v>
      </c>
      <c r="F26" s="4" t="s">
        <v>74</v>
      </c>
      <c r="G26" s="357">
        <v>1</v>
      </c>
      <c r="H26" s="273" t="s">
        <v>746</v>
      </c>
      <c r="I26" s="295" t="s">
        <v>56</v>
      </c>
      <c r="J26" s="273" t="s">
        <v>747</v>
      </c>
      <c r="K26" s="273" t="s">
        <v>748</v>
      </c>
      <c r="L26" s="273" t="s">
        <v>749</v>
      </c>
      <c r="M26" s="273" t="s">
        <v>746</v>
      </c>
      <c r="N26" s="273" t="s">
        <v>32</v>
      </c>
      <c r="O26" s="7" t="s">
        <v>118</v>
      </c>
    </row>
    <row r="27" spans="1:15" ht="10.8" thickTop="1" x14ac:dyDescent="0.2"/>
  </sheetData>
  <mergeCells count="1">
    <mergeCell ref="A2:O2"/>
  </mergeCells>
  <pageMargins left="0.70866141732283472" right="0.70866141732283472" top="0.74803149606299213" bottom="0.74803149606299213" header="0.31496062992125984" footer="0.31496062992125984"/>
  <pageSetup paperSize="9" scale="90" fitToHeight="0" orientation="landscape" r:id="rId1"/>
  <headerFooter>
    <oddFooter>&amp;L2020/21 SDBIP&amp;CMUNICIPAL FINANCIAL VIABILITY KPI'S &amp;RPage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17"/>
  <sheetViews>
    <sheetView view="pageBreakPreview" topLeftCell="A10" zoomScale="84" zoomScaleNormal="100" zoomScaleSheetLayoutView="84" workbookViewId="0">
      <selection activeCell="N45" sqref="N45"/>
    </sheetView>
  </sheetViews>
  <sheetFormatPr defaultRowHeight="10.199999999999999" x14ac:dyDescent="0.2"/>
  <cols>
    <col min="1" max="1" width="4.6640625" style="281" customWidth="1"/>
    <col min="2" max="2" width="13.33203125" style="281" customWidth="1"/>
    <col min="3" max="3" width="8.88671875" style="281"/>
    <col min="4" max="4" width="12.21875" style="281" customWidth="1"/>
    <col min="5" max="5" width="13" style="281" customWidth="1"/>
    <col min="6" max="6" width="13.33203125" style="281" customWidth="1"/>
    <col min="7" max="7" width="8.88671875" style="281"/>
    <col min="8" max="8" width="13.109375" style="281" customWidth="1"/>
    <col min="9" max="9" width="8.88671875" style="281"/>
    <col min="10" max="10" width="9.6640625" style="281" customWidth="1"/>
    <col min="11" max="12" width="8.88671875" style="281"/>
    <col min="13" max="13" width="9.6640625" style="281" customWidth="1"/>
    <col min="14" max="14" width="10.88671875" style="281" customWidth="1"/>
    <col min="15" max="16384" width="8.88671875" style="281"/>
  </cols>
  <sheetData>
    <row r="1" spans="1:15" ht="42" thickTop="1" thickBot="1" x14ac:dyDescent="0.25">
      <c r="A1" s="269" t="s">
        <v>0</v>
      </c>
      <c r="B1" s="271" t="s">
        <v>2</v>
      </c>
      <c r="C1" s="271" t="s">
        <v>151</v>
      </c>
      <c r="D1" s="271" t="s">
        <v>39</v>
      </c>
      <c r="E1" s="271" t="s">
        <v>288</v>
      </c>
      <c r="F1" s="271" t="s">
        <v>40</v>
      </c>
      <c r="G1" s="269" t="s">
        <v>152</v>
      </c>
      <c r="H1" s="269" t="s">
        <v>771</v>
      </c>
      <c r="I1" s="270" t="s">
        <v>610</v>
      </c>
      <c r="J1" s="271" t="s">
        <v>611</v>
      </c>
      <c r="K1" s="271" t="s">
        <v>612</v>
      </c>
      <c r="L1" s="271" t="s">
        <v>613</v>
      </c>
      <c r="M1" s="271" t="s">
        <v>614</v>
      </c>
      <c r="N1" s="271" t="s">
        <v>42</v>
      </c>
      <c r="O1" s="375" t="s">
        <v>9</v>
      </c>
    </row>
    <row r="2" spans="1:15" ht="40.200000000000003" customHeight="1" thickTop="1" thickBot="1" x14ac:dyDescent="0.25">
      <c r="A2" s="651" t="s">
        <v>150</v>
      </c>
      <c r="B2" s="651"/>
      <c r="C2" s="651"/>
      <c r="D2" s="651"/>
      <c r="E2" s="651"/>
      <c r="F2" s="651"/>
      <c r="G2" s="651"/>
      <c r="H2" s="651"/>
      <c r="I2" s="651"/>
      <c r="J2" s="651"/>
      <c r="K2" s="651"/>
      <c r="L2" s="651"/>
      <c r="M2" s="651"/>
      <c r="N2" s="651"/>
      <c r="O2" s="299"/>
    </row>
    <row r="3" spans="1:15" ht="52.2" thickTop="1" thickBot="1" x14ac:dyDescent="0.25">
      <c r="A3" s="8"/>
      <c r="B3" s="5" t="s">
        <v>44</v>
      </c>
      <c r="C3" s="5" t="s">
        <v>153</v>
      </c>
      <c r="D3" s="4" t="s">
        <v>154</v>
      </c>
      <c r="E3" s="287" t="s">
        <v>274</v>
      </c>
      <c r="F3" s="275" t="s">
        <v>51</v>
      </c>
      <c r="G3" s="8">
        <v>11</v>
      </c>
      <c r="H3" s="284">
        <v>4</v>
      </c>
      <c r="I3" s="300" t="s">
        <v>56</v>
      </c>
      <c r="J3" s="284">
        <v>1</v>
      </c>
      <c r="K3" s="284">
        <v>1</v>
      </c>
      <c r="L3" s="284">
        <v>1</v>
      </c>
      <c r="M3" s="284">
        <v>1</v>
      </c>
      <c r="N3" s="5" t="s">
        <v>48</v>
      </c>
      <c r="O3" s="376" t="s">
        <v>155</v>
      </c>
    </row>
    <row r="4" spans="1:15" ht="52.2" thickTop="1" thickBot="1" x14ac:dyDescent="0.25">
      <c r="A4" s="7"/>
      <c r="B4" s="4" t="s">
        <v>44</v>
      </c>
      <c r="C4" s="5" t="s">
        <v>153</v>
      </c>
      <c r="D4" s="4" t="s">
        <v>156</v>
      </c>
      <c r="E4" s="4" t="s">
        <v>275</v>
      </c>
      <c r="F4" s="275" t="s">
        <v>51</v>
      </c>
      <c r="G4" s="288">
        <v>12</v>
      </c>
      <c r="H4" s="288">
        <v>4</v>
      </c>
      <c r="I4" s="301" t="s">
        <v>56</v>
      </c>
      <c r="J4" s="288">
        <v>1</v>
      </c>
      <c r="K4" s="288">
        <v>1</v>
      </c>
      <c r="L4" s="288">
        <v>1</v>
      </c>
      <c r="M4" s="288">
        <v>1</v>
      </c>
      <c r="N4" s="301" t="s">
        <v>48</v>
      </c>
      <c r="O4" s="376" t="s">
        <v>155</v>
      </c>
    </row>
    <row r="5" spans="1:15" ht="52.2" thickTop="1" thickBot="1" x14ac:dyDescent="0.25">
      <c r="A5" s="7"/>
      <c r="B5" s="4" t="s">
        <v>44</v>
      </c>
      <c r="C5" s="4" t="s">
        <v>157</v>
      </c>
      <c r="D5" s="4" t="s">
        <v>154</v>
      </c>
      <c r="E5" s="4" t="s">
        <v>316</v>
      </c>
      <c r="F5" s="275" t="s">
        <v>51</v>
      </c>
      <c r="G5" s="284">
        <v>360</v>
      </c>
      <c r="H5" s="284">
        <v>360</v>
      </c>
      <c r="I5" s="300" t="s">
        <v>56</v>
      </c>
      <c r="J5" s="284">
        <v>90</v>
      </c>
      <c r="K5" s="284">
        <v>90</v>
      </c>
      <c r="L5" s="284">
        <v>90</v>
      </c>
      <c r="M5" s="284">
        <v>90</v>
      </c>
      <c r="N5" s="301" t="s">
        <v>158</v>
      </c>
      <c r="O5" s="376" t="s">
        <v>155</v>
      </c>
    </row>
    <row r="6" spans="1:15" ht="42" thickTop="1" thickBot="1" x14ac:dyDescent="0.25">
      <c r="A6" s="7"/>
      <c r="B6" s="4" t="s">
        <v>44</v>
      </c>
      <c r="C6" s="4" t="s">
        <v>157</v>
      </c>
      <c r="D6" s="4" t="s">
        <v>159</v>
      </c>
      <c r="E6" s="4" t="s">
        <v>276</v>
      </c>
      <c r="F6" s="275" t="s">
        <v>51</v>
      </c>
      <c r="G6" s="288">
        <v>11</v>
      </c>
      <c r="H6" s="288">
        <v>12</v>
      </c>
      <c r="I6" s="301" t="s">
        <v>56</v>
      </c>
      <c r="J6" s="288">
        <v>3</v>
      </c>
      <c r="K6" s="288">
        <v>3</v>
      </c>
      <c r="L6" s="288">
        <v>3</v>
      </c>
      <c r="M6" s="288">
        <v>3</v>
      </c>
      <c r="N6" s="301"/>
      <c r="O6" s="376" t="s">
        <v>155</v>
      </c>
    </row>
    <row r="7" spans="1:15" ht="42" thickTop="1" thickBot="1" x14ac:dyDescent="0.25">
      <c r="A7" s="7"/>
      <c r="B7" s="4" t="s">
        <v>44</v>
      </c>
      <c r="C7" s="4" t="s">
        <v>160</v>
      </c>
      <c r="D7" s="4" t="s">
        <v>159</v>
      </c>
      <c r="E7" s="4" t="s">
        <v>277</v>
      </c>
      <c r="F7" s="275" t="s">
        <v>51</v>
      </c>
      <c r="G7" s="288">
        <v>14</v>
      </c>
      <c r="H7" s="288">
        <v>12</v>
      </c>
      <c r="I7" s="301" t="s">
        <v>56</v>
      </c>
      <c r="J7" s="288">
        <v>3</v>
      </c>
      <c r="K7" s="288">
        <v>3</v>
      </c>
      <c r="L7" s="288">
        <v>3</v>
      </c>
      <c r="M7" s="288">
        <v>3</v>
      </c>
      <c r="N7" s="301" t="s">
        <v>48</v>
      </c>
      <c r="O7" s="376" t="s">
        <v>155</v>
      </c>
    </row>
    <row r="8" spans="1:15" ht="52.2" thickTop="1" thickBot="1" x14ac:dyDescent="0.25">
      <c r="A8" s="7"/>
      <c r="B8" s="4" t="s">
        <v>44</v>
      </c>
      <c r="C8" s="4" t="s">
        <v>161</v>
      </c>
      <c r="D8" s="4" t="s">
        <v>162</v>
      </c>
      <c r="E8" s="4" t="s">
        <v>317</v>
      </c>
      <c r="F8" s="4" t="s">
        <v>278</v>
      </c>
      <c r="G8" s="273">
        <v>1</v>
      </c>
      <c r="H8" s="302">
        <v>1</v>
      </c>
      <c r="I8" s="301" t="s">
        <v>56</v>
      </c>
      <c r="J8" s="302">
        <v>1</v>
      </c>
      <c r="K8" s="302">
        <v>1</v>
      </c>
      <c r="L8" s="302">
        <v>1</v>
      </c>
      <c r="M8" s="302">
        <v>1</v>
      </c>
      <c r="N8" s="301" t="s">
        <v>48</v>
      </c>
      <c r="O8" s="376" t="s">
        <v>163</v>
      </c>
    </row>
    <row r="9" spans="1:15" ht="52.2" thickTop="1" thickBot="1" x14ac:dyDescent="0.25">
      <c r="A9" s="7"/>
      <c r="B9" s="4" t="s">
        <v>44</v>
      </c>
      <c r="C9" s="4" t="s">
        <v>164</v>
      </c>
      <c r="D9" s="4" t="s">
        <v>165</v>
      </c>
      <c r="E9" s="4" t="s">
        <v>279</v>
      </c>
      <c r="F9" s="4" t="s">
        <v>78</v>
      </c>
      <c r="G9" s="288">
        <v>5</v>
      </c>
      <c r="H9" s="288">
        <v>5</v>
      </c>
      <c r="I9" s="301" t="s">
        <v>56</v>
      </c>
      <c r="J9" s="288">
        <v>1</v>
      </c>
      <c r="K9" s="288">
        <v>1</v>
      </c>
      <c r="L9" s="288">
        <v>1</v>
      </c>
      <c r="M9" s="288">
        <v>2</v>
      </c>
      <c r="N9" s="303" t="s">
        <v>238</v>
      </c>
      <c r="O9" s="376" t="s">
        <v>166</v>
      </c>
    </row>
    <row r="10" spans="1:15" ht="52.2" thickTop="1" thickBot="1" x14ac:dyDescent="0.25">
      <c r="A10" s="7"/>
      <c r="B10" s="4" t="s">
        <v>44</v>
      </c>
      <c r="C10" s="4" t="s">
        <v>164</v>
      </c>
      <c r="D10" s="4" t="s">
        <v>167</v>
      </c>
      <c r="E10" s="4" t="s">
        <v>280</v>
      </c>
      <c r="F10" s="4" t="s">
        <v>78</v>
      </c>
      <c r="G10" s="288">
        <v>5</v>
      </c>
      <c r="H10" s="288">
        <v>5</v>
      </c>
      <c r="I10" s="303" t="s">
        <v>56</v>
      </c>
      <c r="J10" s="288">
        <v>1</v>
      </c>
      <c r="K10" s="288">
        <v>1</v>
      </c>
      <c r="L10" s="288">
        <v>1</v>
      </c>
      <c r="M10" s="288">
        <v>2</v>
      </c>
      <c r="N10" s="301" t="s">
        <v>238</v>
      </c>
      <c r="O10" s="376" t="s">
        <v>166</v>
      </c>
    </row>
    <row r="11" spans="1:15" ht="42" thickTop="1" thickBot="1" x14ac:dyDescent="0.25">
      <c r="A11" s="7"/>
      <c r="B11" s="4" t="s">
        <v>44</v>
      </c>
      <c r="C11" s="4" t="s">
        <v>164</v>
      </c>
      <c r="D11" s="4" t="s">
        <v>168</v>
      </c>
      <c r="E11" s="4" t="s">
        <v>281</v>
      </c>
      <c r="F11" s="4" t="s">
        <v>278</v>
      </c>
      <c r="G11" s="273">
        <v>1</v>
      </c>
      <c r="H11" s="288">
        <v>1</v>
      </c>
      <c r="I11" s="303" t="s">
        <v>56</v>
      </c>
      <c r="J11" s="273">
        <v>1</v>
      </c>
      <c r="K11" s="273">
        <v>1</v>
      </c>
      <c r="L11" s="273">
        <v>1</v>
      </c>
      <c r="M11" s="273">
        <v>1</v>
      </c>
      <c r="N11" s="301" t="s">
        <v>31</v>
      </c>
      <c r="O11" s="376" t="s">
        <v>169</v>
      </c>
    </row>
    <row r="12" spans="1:15" ht="52.2" thickTop="1" thickBot="1" x14ac:dyDescent="0.25">
      <c r="A12" s="7"/>
      <c r="B12" s="4" t="s">
        <v>44</v>
      </c>
      <c r="C12" s="4" t="s">
        <v>164</v>
      </c>
      <c r="D12" s="4" t="s">
        <v>170</v>
      </c>
      <c r="E12" s="4" t="s">
        <v>282</v>
      </c>
      <c r="F12" s="4" t="s">
        <v>78</v>
      </c>
      <c r="G12" s="288">
        <v>5</v>
      </c>
      <c r="H12" s="304">
        <v>4</v>
      </c>
      <c r="I12" s="303" t="s">
        <v>56</v>
      </c>
      <c r="J12" s="304">
        <v>1</v>
      </c>
      <c r="K12" s="304">
        <v>1</v>
      </c>
      <c r="L12" s="304">
        <v>1</v>
      </c>
      <c r="M12" s="304">
        <v>1</v>
      </c>
      <c r="N12" s="301" t="s">
        <v>158</v>
      </c>
      <c r="O12" s="376" t="s">
        <v>166</v>
      </c>
    </row>
    <row r="13" spans="1:15" ht="52.2" thickTop="1" thickBot="1" x14ac:dyDescent="0.25">
      <c r="A13" s="7"/>
      <c r="B13" s="4" t="s">
        <v>44</v>
      </c>
      <c r="C13" s="4" t="s">
        <v>157</v>
      </c>
      <c r="D13" s="4" t="s">
        <v>171</v>
      </c>
      <c r="E13" s="4" t="s">
        <v>283</v>
      </c>
      <c r="F13" s="4" t="s">
        <v>172</v>
      </c>
      <c r="G13" s="288">
        <v>5</v>
      </c>
      <c r="H13" s="288">
        <v>4</v>
      </c>
      <c r="I13" s="4" t="s">
        <v>56</v>
      </c>
      <c r="J13" s="7">
        <v>1</v>
      </c>
      <c r="K13" s="7">
        <v>1</v>
      </c>
      <c r="L13" s="7">
        <v>1</v>
      </c>
      <c r="M13" s="7">
        <v>1</v>
      </c>
      <c r="N13" s="301" t="s">
        <v>58</v>
      </c>
      <c r="O13" s="4" t="s">
        <v>173</v>
      </c>
    </row>
    <row r="14" spans="1:15" ht="72.599999999999994" thickTop="1" thickBot="1" x14ac:dyDescent="0.25">
      <c r="A14" s="7"/>
      <c r="B14" s="4" t="s">
        <v>44</v>
      </c>
      <c r="C14" s="4" t="s">
        <v>157</v>
      </c>
      <c r="D14" s="4" t="s">
        <v>171</v>
      </c>
      <c r="E14" s="4" t="s">
        <v>318</v>
      </c>
      <c r="F14" s="4" t="s">
        <v>74</v>
      </c>
      <c r="G14" s="273">
        <v>0.7</v>
      </c>
      <c r="H14" s="288">
        <v>1</v>
      </c>
      <c r="I14" s="4" t="s">
        <v>56</v>
      </c>
      <c r="J14" s="273">
        <v>1</v>
      </c>
      <c r="K14" s="273">
        <v>1</v>
      </c>
      <c r="L14" s="273">
        <v>1</v>
      </c>
      <c r="M14" s="273">
        <v>1</v>
      </c>
      <c r="N14" s="301" t="s">
        <v>58</v>
      </c>
      <c r="O14" s="4" t="s">
        <v>174</v>
      </c>
    </row>
    <row r="15" spans="1:15" ht="52.2" thickTop="1" thickBot="1" x14ac:dyDescent="0.25">
      <c r="A15" s="7"/>
      <c r="B15" s="4" t="s">
        <v>44</v>
      </c>
      <c r="C15" s="4" t="s">
        <v>175</v>
      </c>
      <c r="D15" s="4" t="s">
        <v>176</v>
      </c>
      <c r="E15" s="4" t="s">
        <v>319</v>
      </c>
      <c r="F15" s="4" t="s">
        <v>51</v>
      </c>
      <c r="G15" s="288" t="s">
        <v>177</v>
      </c>
      <c r="H15" s="377" t="s">
        <v>178</v>
      </c>
      <c r="I15" s="301" t="s">
        <v>56</v>
      </c>
      <c r="J15" s="273" t="s">
        <v>12</v>
      </c>
      <c r="K15" s="273" t="s">
        <v>12</v>
      </c>
      <c r="L15" s="288" t="s">
        <v>12</v>
      </c>
      <c r="M15" s="377" t="s">
        <v>178</v>
      </c>
      <c r="N15" s="301" t="s">
        <v>58</v>
      </c>
      <c r="O15" s="4" t="s">
        <v>178</v>
      </c>
    </row>
    <row r="16" spans="1:15" ht="103.2" thickTop="1" thickBot="1" x14ac:dyDescent="0.25">
      <c r="A16" s="7"/>
      <c r="B16" s="4" t="s">
        <v>44</v>
      </c>
      <c r="C16" s="4" t="s">
        <v>97</v>
      </c>
      <c r="D16" s="4" t="s">
        <v>179</v>
      </c>
      <c r="E16" s="4" t="s">
        <v>284</v>
      </c>
      <c r="F16" s="4" t="s">
        <v>285</v>
      </c>
      <c r="G16" s="288" t="s">
        <v>99</v>
      </c>
      <c r="H16" s="273" t="s">
        <v>180</v>
      </c>
      <c r="I16" s="301"/>
      <c r="J16" s="273" t="s">
        <v>181</v>
      </c>
      <c r="K16" s="273" t="s">
        <v>181</v>
      </c>
      <c r="L16" s="273" t="s">
        <v>181</v>
      </c>
      <c r="M16" s="273" t="s">
        <v>181</v>
      </c>
      <c r="N16" s="301" t="s">
        <v>31</v>
      </c>
      <c r="O16" s="4" t="s">
        <v>182</v>
      </c>
    </row>
    <row r="17" ht="10.8" thickTop="1" x14ac:dyDescent="0.2"/>
  </sheetData>
  <mergeCells count="1">
    <mergeCell ref="A2:N2"/>
  </mergeCells>
  <pageMargins left="0.70866141732283472" right="0.70866141732283472" top="0.74803149606299213" bottom="0.74803149606299213" header="0.31496062992125984" footer="0.31496062992125984"/>
  <pageSetup paperSize="9" scale="85" fitToHeight="0" orientation="landscape" r:id="rId1"/>
  <headerFooter>
    <oddFooter>&amp;L2020/21 SDBIP&amp;CGOOD GOVERNANCE AND PUBLIC PARTICIPATION KPI's&amp;RPage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9"/>
  <sheetViews>
    <sheetView view="pageBreakPreview" zoomScale="60" zoomScaleNormal="100" workbookViewId="0">
      <selection activeCell="A19" sqref="A19"/>
    </sheetView>
  </sheetViews>
  <sheetFormatPr defaultRowHeight="13.8" x14ac:dyDescent="0.3"/>
  <cols>
    <col min="1" max="1" width="13.33203125" style="99" customWidth="1"/>
    <col min="2" max="2" width="15.5546875" style="36" customWidth="1"/>
    <col min="3" max="3" width="30.77734375" style="95" customWidth="1"/>
    <col min="4" max="4" width="12" style="36" customWidth="1"/>
    <col min="5" max="5" width="18.33203125" style="36" customWidth="1"/>
    <col min="6" max="6" width="18.44140625" style="36" customWidth="1"/>
    <col min="7" max="7" width="20.77734375" style="36" customWidth="1"/>
    <col min="8" max="16384" width="8.88671875" style="36"/>
  </cols>
  <sheetData>
    <row r="1" spans="1:7" ht="15" thickTop="1" thickBot="1" x14ac:dyDescent="0.35">
      <c r="A1" s="652" t="s">
        <v>609</v>
      </c>
      <c r="B1" s="652"/>
      <c r="C1" s="652"/>
      <c r="D1" s="652"/>
      <c r="E1" s="652"/>
      <c r="F1" s="652"/>
      <c r="G1" s="652"/>
    </row>
    <row r="2" spans="1:7" ht="13.8" customHeight="1" thickTop="1" thickBot="1" x14ac:dyDescent="0.35">
      <c r="A2" s="98"/>
      <c r="B2" s="336"/>
      <c r="C2" s="336"/>
      <c r="D2" s="336"/>
      <c r="E2" s="653" t="s">
        <v>397</v>
      </c>
      <c r="F2" s="654"/>
      <c r="G2" s="654"/>
    </row>
    <row r="3" spans="1:7" ht="28.8" thickTop="1" thickBot="1" x14ac:dyDescent="0.35">
      <c r="A3" s="337" t="s">
        <v>400</v>
      </c>
      <c r="B3" s="338" t="s">
        <v>3</v>
      </c>
      <c r="C3" s="338" t="s">
        <v>4</v>
      </c>
      <c r="D3" s="339" t="s">
        <v>8</v>
      </c>
      <c r="E3" s="340" t="s">
        <v>255</v>
      </c>
      <c r="F3" s="342" t="s">
        <v>509</v>
      </c>
      <c r="G3" s="342" t="s">
        <v>615</v>
      </c>
    </row>
    <row r="4" spans="1:7" ht="15" thickTop="1" thickBot="1" x14ac:dyDescent="0.35">
      <c r="A4" s="97" t="s">
        <v>586</v>
      </c>
      <c r="B4" s="341" t="s">
        <v>587</v>
      </c>
      <c r="C4" s="599" t="s">
        <v>895</v>
      </c>
      <c r="D4" s="339" t="s">
        <v>11</v>
      </c>
      <c r="E4" s="343">
        <v>400000</v>
      </c>
      <c r="F4" s="344">
        <v>450000</v>
      </c>
      <c r="G4" s="344"/>
    </row>
    <row r="5" spans="1:7" ht="27.6" thickTop="1" thickBot="1" x14ac:dyDescent="0.35">
      <c r="A5" s="97">
        <v>6</v>
      </c>
      <c r="B5" s="93" t="s">
        <v>236</v>
      </c>
      <c r="C5" s="91" t="s">
        <v>896</v>
      </c>
      <c r="D5" s="92" t="s">
        <v>11</v>
      </c>
      <c r="E5" s="345">
        <v>1600000</v>
      </c>
      <c r="F5" s="345">
        <v>2700000</v>
      </c>
      <c r="G5" s="345"/>
    </row>
    <row r="6" spans="1:7" ht="27.6" thickTop="1" thickBot="1" x14ac:dyDescent="0.35">
      <c r="A6" s="600">
        <v>7</v>
      </c>
      <c r="B6" s="93" t="s">
        <v>236</v>
      </c>
      <c r="C6" s="91" t="s">
        <v>897</v>
      </c>
      <c r="D6" s="92" t="s">
        <v>11</v>
      </c>
      <c r="E6" s="345">
        <v>3000000</v>
      </c>
      <c r="F6" s="345">
        <v>4500000</v>
      </c>
      <c r="G6" s="345"/>
    </row>
    <row r="7" spans="1:7" ht="15" thickTop="1" thickBot="1" x14ac:dyDescent="0.35">
      <c r="A7" s="600">
        <v>6</v>
      </c>
      <c r="B7" s="601"/>
      <c r="C7" s="602" t="s">
        <v>898</v>
      </c>
      <c r="D7" s="591"/>
      <c r="E7" s="604">
        <v>6633937</v>
      </c>
      <c r="F7" s="603" t="s">
        <v>899</v>
      </c>
      <c r="G7" s="603"/>
    </row>
    <row r="8" spans="1:7" ht="27.6" thickTop="1" thickBot="1" x14ac:dyDescent="0.35">
      <c r="A8" s="97">
        <v>12</v>
      </c>
      <c r="B8" s="93" t="s">
        <v>236</v>
      </c>
      <c r="C8" s="91" t="s">
        <v>203</v>
      </c>
      <c r="D8" s="92" t="s">
        <v>11</v>
      </c>
      <c r="E8" s="345">
        <v>3840000</v>
      </c>
      <c r="F8" s="345">
        <v>2000000</v>
      </c>
      <c r="G8" s="345"/>
    </row>
    <row r="9" spans="1:7" ht="27.6" thickTop="1" thickBot="1" x14ac:dyDescent="0.35">
      <c r="A9" s="97">
        <v>4</v>
      </c>
      <c r="B9" s="93" t="s">
        <v>236</v>
      </c>
      <c r="C9" s="93" t="s">
        <v>552</v>
      </c>
      <c r="D9" s="92" t="s">
        <v>11</v>
      </c>
      <c r="E9" s="345">
        <v>150000</v>
      </c>
      <c r="F9" s="345">
        <v>1540000</v>
      </c>
      <c r="G9" s="345"/>
    </row>
    <row r="10" spans="1:7" ht="27.6" thickTop="1" thickBot="1" x14ac:dyDescent="0.35">
      <c r="A10" s="97">
        <v>6</v>
      </c>
      <c r="B10" s="93" t="s">
        <v>236</v>
      </c>
      <c r="C10" s="91" t="s">
        <v>399</v>
      </c>
      <c r="D10" s="92" t="s">
        <v>11</v>
      </c>
      <c r="E10" s="345">
        <v>150000</v>
      </c>
      <c r="F10" s="345">
        <v>1540000</v>
      </c>
      <c r="G10" s="345"/>
    </row>
    <row r="11" spans="1:7" ht="27.6" thickTop="1" thickBot="1" x14ac:dyDescent="0.35">
      <c r="A11" s="600">
        <v>4</v>
      </c>
      <c r="B11" s="93" t="s">
        <v>236</v>
      </c>
      <c r="C11" s="91" t="s">
        <v>900</v>
      </c>
      <c r="D11" s="591" t="s">
        <v>11</v>
      </c>
      <c r="E11" s="603">
        <v>150000</v>
      </c>
      <c r="F11" s="603">
        <v>1540000</v>
      </c>
      <c r="G11" s="603"/>
    </row>
    <row r="12" spans="1:7" ht="27.6" thickTop="1" thickBot="1" x14ac:dyDescent="0.35">
      <c r="A12" s="97">
        <v>9</v>
      </c>
      <c r="B12" s="93" t="s">
        <v>236</v>
      </c>
      <c r="C12" s="91" t="s">
        <v>553</v>
      </c>
      <c r="D12" s="92" t="s">
        <v>11</v>
      </c>
      <c r="E12" s="345">
        <v>150000</v>
      </c>
      <c r="F12" s="345">
        <v>1540000</v>
      </c>
      <c r="G12" s="345"/>
    </row>
    <row r="13" spans="1:7" ht="27.6" thickTop="1" thickBot="1" x14ac:dyDescent="0.35">
      <c r="A13" s="600">
        <v>22</v>
      </c>
      <c r="B13" s="93" t="s">
        <v>236</v>
      </c>
      <c r="C13" s="602" t="s">
        <v>901</v>
      </c>
      <c r="D13" s="591" t="s">
        <v>11</v>
      </c>
      <c r="E13" s="345">
        <v>150000</v>
      </c>
      <c r="F13" s="345">
        <v>3040000</v>
      </c>
      <c r="G13" s="603"/>
    </row>
    <row r="14" spans="1:7" ht="27.6" thickTop="1" thickBot="1" x14ac:dyDescent="0.35">
      <c r="A14" s="600">
        <v>29</v>
      </c>
      <c r="B14" s="93" t="s">
        <v>236</v>
      </c>
      <c r="C14" s="602" t="s">
        <v>554</v>
      </c>
      <c r="D14" s="591" t="s">
        <v>11</v>
      </c>
      <c r="E14" s="345">
        <v>150000</v>
      </c>
      <c r="F14" s="345">
        <v>3040000</v>
      </c>
      <c r="G14" s="603"/>
    </row>
    <row r="15" spans="1:7" ht="15" thickTop="1" thickBot="1" x14ac:dyDescent="0.35">
      <c r="A15" s="600">
        <v>21</v>
      </c>
      <c r="B15" s="601"/>
      <c r="C15" s="602" t="s">
        <v>902</v>
      </c>
      <c r="D15" s="591" t="s">
        <v>11</v>
      </c>
      <c r="E15" s="345">
        <v>150000</v>
      </c>
      <c r="F15" s="603">
        <v>4039265</v>
      </c>
      <c r="G15" s="603"/>
    </row>
    <row r="16" spans="1:7" ht="15" thickTop="1" thickBot="1" x14ac:dyDescent="0.35">
      <c r="A16" s="600">
        <v>15</v>
      </c>
      <c r="B16" s="601"/>
      <c r="C16" s="602" t="s">
        <v>903</v>
      </c>
      <c r="D16" s="591" t="s">
        <v>11</v>
      </c>
      <c r="E16" s="345">
        <v>150000</v>
      </c>
      <c r="F16" s="603">
        <v>3040000</v>
      </c>
      <c r="G16" s="603"/>
    </row>
    <row r="17" spans="1:7" ht="27.6" thickTop="1" thickBot="1" x14ac:dyDescent="0.35">
      <c r="A17" s="600">
        <v>13</v>
      </c>
      <c r="B17" s="601"/>
      <c r="C17" s="602" t="s">
        <v>904</v>
      </c>
      <c r="D17" s="591" t="s">
        <v>11</v>
      </c>
      <c r="E17" s="345">
        <v>150000</v>
      </c>
      <c r="F17" s="603">
        <v>4500000</v>
      </c>
      <c r="G17" s="603"/>
    </row>
    <row r="18" spans="1:7" ht="15" thickTop="1" thickBot="1" x14ac:dyDescent="0.35">
      <c r="A18" s="600">
        <v>10</v>
      </c>
      <c r="B18" s="601"/>
      <c r="C18" s="602" t="s">
        <v>905</v>
      </c>
      <c r="D18" s="591" t="s">
        <v>11</v>
      </c>
      <c r="E18" s="345">
        <v>150000</v>
      </c>
      <c r="F18" s="603" t="s">
        <v>907</v>
      </c>
      <c r="G18" s="603"/>
    </row>
    <row r="19" spans="1:7" ht="15" thickTop="1" thickBot="1" x14ac:dyDescent="0.35">
      <c r="A19" s="600"/>
      <c r="B19" s="601"/>
      <c r="C19" s="602" t="s">
        <v>906</v>
      </c>
      <c r="D19" s="591" t="s">
        <v>11</v>
      </c>
      <c r="E19" s="345">
        <v>150000</v>
      </c>
      <c r="F19" s="603" t="s">
        <v>908</v>
      </c>
      <c r="G19" s="603"/>
    </row>
    <row r="20" spans="1:7" ht="15" thickTop="1" thickBot="1" x14ac:dyDescent="0.35">
      <c r="A20" s="600">
        <v>2</v>
      </c>
      <c r="B20" s="601"/>
      <c r="C20" s="602" t="s">
        <v>556</v>
      </c>
      <c r="D20" s="591" t="s">
        <v>11</v>
      </c>
      <c r="E20" s="345">
        <v>150000</v>
      </c>
      <c r="F20" s="603" t="s">
        <v>909</v>
      </c>
      <c r="G20" s="603"/>
    </row>
    <row r="21" spans="1:7" ht="28.8" thickTop="1" thickBot="1" x14ac:dyDescent="0.35">
      <c r="A21" s="96">
        <v>12</v>
      </c>
      <c r="B21" s="90" t="s">
        <v>13</v>
      </c>
      <c r="C21" s="91" t="s">
        <v>14</v>
      </c>
      <c r="D21" s="92" t="s">
        <v>20</v>
      </c>
      <c r="E21" s="346">
        <v>10700000</v>
      </c>
      <c r="F21" s="346">
        <v>11681858</v>
      </c>
      <c r="G21" s="346"/>
    </row>
    <row r="22" spans="1:7" ht="27.6" thickTop="1" thickBot="1" x14ac:dyDescent="0.35">
      <c r="A22" s="97">
        <v>26</v>
      </c>
      <c r="B22" s="93" t="s">
        <v>236</v>
      </c>
      <c r="C22" s="93" t="s">
        <v>398</v>
      </c>
      <c r="D22" s="92" t="s">
        <v>240</v>
      </c>
      <c r="E22" s="346">
        <v>9200000</v>
      </c>
      <c r="F22" s="345">
        <v>10964908.050000001</v>
      </c>
      <c r="G22" s="345"/>
    </row>
    <row r="23" spans="1:7" ht="27.6" thickTop="1" thickBot="1" x14ac:dyDescent="0.35">
      <c r="A23" s="600">
        <v>27</v>
      </c>
      <c r="B23" s="93" t="s">
        <v>236</v>
      </c>
      <c r="C23" s="601" t="s">
        <v>392</v>
      </c>
      <c r="D23" s="92" t="s">
        <v>240</v>
      </c>
      <c r="E23" s="605">
        <v>300000</v>
      </c>
      <c r="F23" s="603">
        <v>4500000</v>
      </c>
      <c r="G23" s="603"/>
    </row>
    <row r="24" spans="1:7" ht="27.6" thickTop="1" thickBot="1" x14ac:dyDescent="0.35">
      <c r="A24" s="600">
        <v>3</v>
      </c>
      <c r="B24" s="93" t="s">
        <v>236</v>
      </c>
      <c r="C24" s="601" t="s">
        <v>910</v>
      </c>
      <c r="D24" s="92" t="s">
        <v>240</v>
      </c>
      <c r="E24" s="605">
        <v>300000</v>
      </c>
      <c r="F24" s="603" t="s">
        <v>911</v>
      </c>
      <c r="G24" s="603"/>
    </row>
    <row r="25" spans="1:7" ht="27.6" thickTop="1" thickBot="1" x14ac:dyDescent="0.35">
      <c r="A25" s="97">
        <v>19</v>
      </c>
      <c r="B25" s="93" t="s">
        <v>236</v>
      </c>
      <c r="C25" s="91" t="s">
        <v>555</v>
      </c>
      <c r="D25" s="92" t="s">
        <v>11</v>
      </c>
      <c r="E25" s="605">
        <v>300000</v>
      </c>
      <c r="F25" s="345">
        <v>4000000</v>
      </c>
      <c r="G25" s="345"/>
    </row>
    <row r="26" spans="1:7" ht="27.6" thickTop="1" thickBot="1" x14ac:dyDescent="0.35">
      <c r="A26" s="97">
        <v>5</v>
      </c>
      <c r="B26" s="93" t="s">
        <v>236</v>
      </c>
      <c r="C26" s="91" t="s">
        <v>912</v>
      </c>
      <c r="D26" s="92" t="s">
        <v>11</v>
      </c>
      <c r="E26" s="345">
        <v>300000</v>
      </c>
      <c r="F26" s="345" t="s">
        <v>913</v>
      </c>
      <c r="G26" s="345"/>
    </row>
    <row r="27" spans="1:7" ht="27.6" thickTop="1" thickBot="1" x14ac:dyDescent="0.35">
      <c r="A27" s="97">
        <v>26</v>
      </c>
      <c r="B27" s="93" t="s">
        <v>236</v>
      </c>
      <c r="C27" s="91" t="s">
        <v>588</v>
      </c>
      <c r="D27" s="92" t="s">
        <v>11</v>
      </c>
      <c r="E27" s="345">
        <v>300000</v>
      </c>
      <c r="F27" s="345">
        <v>3500000</v>
      </c>
      <c r="G27" s="345"/>
    </row>
    <row r="28" spans="1:7" ht="28.8" thickTop="1" thickBot="1" x14ac:dyDescent="0.35">
      <c r="A28" s="97" t="s">
        <v>586</v>
      </c>
      <c r="B28" s="90" t="s">
        <v>13</v>
      </c>
      <c r="C28" s="91" t="s">
        <v>914</v>
      </c>
      <c r="D28" s="92" t="s">
        <v>11</v>
      </c>
      <c r="E28" s="346">
        <v>7000000</v>
      </c>
      <c r="F28" s="346">
        <v>9000000</v>
      </c>
      <c r="G28" s="346"/>
    </row>
    <row r="29" spans="1:7" ht="14.4" thickTop="1" x14ac:dyDescent="0.3"/>
  </sheetData>
  <mergeCells count="2">
    <mergeCell ref="A1:G1"/>
    <mergeCell ref="E2:G2"/>
  </mergeCells>
  <pageMargins left="0.70866141732283472" right="0.70866141732283472" top="0.74803149606299213" bottom="0.74803149606299213" header="0.31496062992125984" footer="0.31496062992125984"/>
  <pageSetup paperSize="9" scale="43" orientation="portrait" r:id="rId1"/>
  <headerFooter>
    <oddFooter>&amp;L2020/21 SDBIP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11"/>
  <sheetViews>
    <sheetView tabSelected="1" view="pageBreakPreview" zoomScale="86" zoomScaleNormal="100" zoomScaleSheetLayoutView="86" workbookViewId="0">
      <selection activeCell="G7" sqref="G7"/>
    </sheetView>
  </sheetViews>
  <sheetFormatPr defaultRowHeight="10.199999999999999" x14ac:dyDescent="0.2"/>
  <cols>
    <col min="1" max="1" width="9.109375" style="311"/>
    <col min="2" max="2" width="17.109375" style="281" customWidth="1"/>
    <col min="3" max="3" width="10.5546875" style="311" customWidth="1"/>
    <col min="4" max="4" width="14.33203125" style="311" customWidth="1"/>
    <col min="5" max="5" width="12" style="312" customWidth="1"/>
    <col min="6" max="7" width="11.5546875" style="281" customWidth="1"/>
    <col min="8" max="9" width="8.6640625" style="281" customWidth="1"/>
    <col min="10" max="10" width="10.109375" style="313" customWidth="1"/>
    <col min="11" max="11" width="14.5546875" style="281" customWidth="1"/>
    <col min="12" max="12" width="14.33203125" style="281" customWidth="1"/>
    <col min="13" max="13" width="13.6640625" style="281" customWidth="1"/>
    <col min="14" max="14" width="12.6640625" style="281" customWidth="1"/>
    <col min="15" max="15" width="11.6640625" style="281" customWidth="1"/>
    <col min="16" max="16384" width="8.88671875" style="281"/>
  </cols>
  <sheetData>
    <row r="1" spans="1:15" ht="10.8" thickTop="1" x14ac:dyDescent="0.2">
      <c r="A1" s="655" t="s">
        <v>608</v>
      </c>
      <c r="B1" s="656"/>
      <c r="C1" s="656"/>
      <c r="D1" s="656"/>
      <c r="E1" s="656"/>
      <c r="F1" s="656"/>
      <c r="G1" s="656"/>
      <c r="H1" s="656"/>
      <c r="I1" s="656"/>
      <c r="J1" s="656"/>
      <c r="K1" s="656"/>
      <c r="L1" s="656"/>
      <c r="M1" s="656"/>
      <c r="N1" s="656"/>
      <c r="O1" s="657"/>
    </row>
    <row r="2" spans="1:15" ht="9.6" customHeight="1" thickBot="1" x14ac:dyDescent="0.25">
      <c r="A2" s="658"/>
      <c r="B2" s="659"/>
      <c r="C2" s="659"/>
      <c r="D2" s="659"/>
      <c r="E2" s="659"/>
      <c r="F2" s="659"/>
      <c r="G2" s="659"/>
      <c r="H2" s="659"/>
      <c r="I2" s="659"/>
      <c r="J2" s="659"/>
      <c r="K2" s="659"/>
      <c r="L2" s="659"/>
      <c r="M2" s="659"/>
      <c r="N2" s="659"/>
      <c r="O2" s="660"/>
    </row>
    <row r="3" spans="1:15" ht="16.2" customHeight="1" thickTop="1" thickBot="1" x14ac:dyDescent="0.25">
      <c r="A3" s="305"/>
      <c r="B3" s="305"/>
      <c r="C3" s="305"/>
      <c r="D3" s="305" t="s">
        <v>33</v>
      </c>
      <c r="E3" s="305"/>
      <c r="F3" s="305"/>
      <c r="G3" s="305"/>
      <c r="H3" s="305"/>
      <c r="I3" s="305"/>
      <c r="J3" s="305"/>
      <c r="K3" s="305"/>
      <c r="L3" s="305"/>
      <c r="M3" s="305"/>
      <c r="N3" s="305"/>
      <c r="O3" s="306"/>
    </row>
    <row r="4" spans="1:15" ht="21.6" thickTop="1" thickBot="1" x14ac:dyDescent="0.25">
      <c r="A4" s="307" t="s">
        <v>1</v>
      </c>
      <c r="B4" s="308" t="s">
        <v>2</v>
      </c>
      <c r="C4" s="308" t="s">
        <v>3</v>
      </c>
      <c r="D4" s="308" t="s">
        <v>258</v>
      </c>
      <c r="E4" s="308" t="s">
        <v>4</v>
      </c>
      <c r="F4" s="309" t="s">
        <v>5</v>
      </c>
      <c r="G4" s="309" t="s">
        <v>6</v>
      </c>
      <c r="H4" s="309" t="s">
        <v>7</v>
      </c>
      <c r="I4" s="310" t="s">
        <v>8</v>
      </c>
      <c r="J4" s="308" t="s">
        <v>256</v>
      </c>
      <c r="K4" s="271" t="s">
        <v>611</v>
      </c>
      <c r="L4" s="271" t="s">
        <v>612</v>
      </c>
      <c r="M4" s="271" t="s">
        <v>613</v>
      </c>
      <c r="N4" s="271" t="s">
        <v>614</v>
      </c>
      <c r="O4" s="310" t="s">
        <v>9</v>
      </c>
    </row>
    <row r="5" spans="1:15" ht="42" thickTop="1" thickBot="1" x14ac:dyDescent="0.25">
      <c r="A5" s="596" t="s">
        <v>586</v>
      </c>
      <c r="B5" s="384" t="s">
        <v>30</v>
      </c>
      <c r="C5" s="383" t="s">
        <v>18</v>
      </c>
      <c r="D5" s="385" t="s">
        <v>871</v>
      </c>
      <c r="E5" s="378" t="s">
        <v>872</v>
      </c>
      <c r="F5" s="380">
        <v>44013</v>
      </c>
      <c r="G5" s="380">
        <v>44377</v>
      </c>
      <c r="H5" s="381" t="s">
        <v>31</v>
      </c>
      <c r="I5" s="381" t="s">
        <v>11</v>
      </c>
      <c r="J5" s="382">
        <v>1000000</v>
      </c>
      <c r="K5" s="378" t="s">
        <v>27</v>
      </c>
      <c r="L5" s="378" t="s">
        <v>424</v>
      </c>
      <c r="M5" s="378" t="s">
        <v>234</v>
      </c>
      <c r="N5" s="378" t="s">
        <v>873</v>
      </c>
      <c r="O5" s="378" t="s">
        <v>438</v>
      </c>
    </row>
    <row r="6" spans="1:15" ht="102.6" customHeight="1" thickTop="1" thickBot="1" x14ac:dyDescent="0.25">
      <c r="A6" s="383"/>
      <c r="B6" s="384" t="s">
        <v>30</v>
      </c>
      <c r="C6" s="383" t="s">
        <v>18</v>
      </c>
      <c r="D6" s="378" t="s">
        <v>870</v>
      </c>
      <c r="E6" s="378" t="s">
        <v>514</v>
      </c>
      <c r="F6" s="380">
        <v>44013</v>
      </c>
      <c r="G6" s="380">
        <v>44377</v>
      </c>
      <c r="H6" s="381" t="s">
        <v>516</v>
      </c>
      <c r="I6" s="381" t="s">
        <v>11</v>
      </c>
      <c r="J6" s="382">
        <v>200000</v>
      </c>
      <c r="K6" s="378" t="s">
        <v>27</v>
      </c>
      <c r="L6" s="378" t="s">
        <v>424</v>
      </c>
      <c r="M6" s="378" t="s">
        <v>234</v>
      </c>
      <c r="N6" s="378" t="s">
        <v>515</v>
      </c>
      <c r="O6" s="378" t="s">
        <v>438</v>
      </c>
    </row>
    <row r="7" spans="1:15" ht="72.599999999999994" thickTop="1" thickBot="1" x14ac:dyDescent="0.25">
      <c r="A7" s="378" t="s">
        <v>21</v>
      </c>
      <c r="B7" s="379" t="s">
        <v>30</v>
      </c>
      <c r="C7" s="378" t="s">
        <v>18</v>
      </c>
      <c r="D7" s="385" t="s">
        <v>869</v>
      </c>
      <c r="E7" s="385" t="s">
        <v>838</v>
      </c>
      <c r="F7" s="380">
        <v>44013</v>
      </c>
      <c r="G7" s="380">
        <v>44377</v>
      </c>
      <c r="H7" s="381" t="s">
        <v>31</v>
      </c>
      <c r="I7" s="381" t="s">
        <v>11</v>
      </c>
      <c r="J7" s="382">
        <v>10000</v>
      </c>
      <c r="K7" s="378" t="s">
        <v>27</v>
      </c>
      <c r="L7" s="378" t="s">
        <v>558</v>
      </c>
      <c r="M7" s="378" t="s">
        <v>234</v>
      </c>
      <c r="N7" s="385" t="s">
        <v>517</v>
      </c>
      <c r="O7" s="378" t="s">
        <v>436</v>
      </c>
    </row>
    <row r="8" spans="1:15" ht="42" thickTop="1" thickBot="1" x14ac:dyDescent="0.25">
      <c r="A8" s="378" t="s">
        <v>21</v>
      </c>
      <c r="B8" s="379" t="s">
        <v>30</v>
      </c>
      <c r="C8" s="378" t="s">
        <v>18</v>
      </c>
      <c r="D8" s="378" t="s">
        <v>868</v>
      </c>
      <c r="E8" s="378" t="s">
        <v>519</v>
      </c>
      <c r="F8" s="380">
        <v>44013</v>
      </c>
      <c r="G8" s="380">
        <v>44377</v>
      </c>
      <c r="H8" s="381" t="s">
        <v>31</v>
      </c>
      <c r="I8" s="381" t="s">
        <v>11</v>
      </c>
      <c r="J8" s="382">
        <v>400000</v>
      </c>
      <c r="K8" s="378" t="s">
        <v>27</v>
      </c>
      <c r="L8" s="378" t="s">
        <v>424</v>
      </c>
      <c r="M8" s="378" t="s">
        <v>234</v>
      </c>
      <c r="N8" s="378" t="s">
        <v>518</v>
      </c>
      <c r="O8" s="378" t="s">
        <v>436</v>
      </c>
    </row>
    <row r="9" spans="1:15" ht="42" thickTop="1" thickBot="1" x14ac:dyDescent="0.25">
      <c r="A9" s="378" t="s">
        <v>21</v>
      </c>
      <c r="B9" s="379" t="s">
        <v>30</v>
      </c>
      <c r="C9" s="378" t="s">
        <v>561</v>
      </c>
      <c r="D9" s="378" t="s">
        <v>867</v>
      </c>
      <c r="E9" s="378" t="s">
        <v>524</v>
      </c>
      <c r="F9" s="380">
        <v>44013</v>
      </c>
      <c r="G9" s="380">
        <v>44377</v>
      </c>
      <c r="H9" s="381" t="s">
        <v>26</v>
      </c>
      <c r="I9" s="381" t="s">
        <v>11</v>
      </c>
      <c r="J9" s="382">
        <v>10000</v>
      </c>
      <c r="K9" s="378" t="s">
        <v>27</v>
      </c>
      <c r="L9" s="378" t="s">
        <v>558</v>
      </c>
      <c r="M9" s="378" t="s">
        <v>234</v>
      </c>
      <c r="N9" s="378" t="s">
        <v>525</v>
      </c>
      <c r="O9" s="378" t="s">
        <v>436</v>
      </c>
    </row>
    <row r="10" spans="1:15" s="36" customFormat="1" ht="70.2" thickTop="1" thickBot="1" x14ac:dyDescent="0.35">
      <c r="A10" s="386" t="s">
        <v>23</v>
      </c>
      <c r="B10" s="379" t="s">
        <v>30</v>
      </c>
      <c r="C10" s="387" t="s">
        <v>239</v>
      </c>
      <c r="D10" s="90" t="s">
        <v>887</v>
      </c>
      <c r="E10" s="94" t="s">
        <v>886</v>
      </c>
      <c r="F10" s="380">
        <v>44013</v>
      </c>
      <c r="G10" s="380">
        <v>44377</v>
      </c>
      <c r="H10" s="90" t="s">
        <v>26</v>
      </c>
      <c r="I10" s="92" t="s">
        <v>11</v>
      </c>
      <c r="J10" s="388">
        <v>100000</v>
      </c>
      <c r="K10" s="90" t="s">
        <v>27</v>
      </c>
      <c r="L10" s="90" t="s">
        <v>660</v>
      </c>
      <c r="M10" s="90" t="s">
        <v>29</v>
      </c>
      <c r="N10" s="90" t="s">
        <v>661</v>
      </c>
      <c r="O10" s="90" t="s">
        <v>662</v>
      </c>
    </row>
    <row r="11" spans="1:15" ht="10.8" thickTop="1" x14ac:dyDescent="0.2"/>
  </sheetData>
  <mergeCells count="1">
    <mergeCell ref="A1:O2"/>
  </mergeCells>
  <pageMargins left="0.70866141732283472" right="0.70866141732283472" top="0.74803149606299213" bottom="0.74803149606299213" header="0.31496062992125984" footer="0.31496062992125984"/>
  <pageSetup paperSize="9" scale="72" fitToHeight="0" orientation="landscape" r:id="rId1"/>
  <headerFooter>
    <oddHeader>&amp;CMUNICIPAL TRANSFORMATION AND DEVELOPMENT</oddHeader>
    <oddFooter>&amp;L2020/21 SDBIP&amp;CMUNICIPAL TRANSFORMATION AND DEVELOPMENT PROJECTS &amp;RPage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view="pageBreakPreview" zoomScale="60" zoomScaleNormal="100" workbookViewId="0">
      <selection activeCell="N45" sqref="N45"/>
    </sheetView>
  </sheetViews>
  <sheetFormatPr defaultRowHeight="14.4" x14ac:dyDescent="0.3"/>
  <cols>
    <col min="1" max="1" width="57.6640625" customWidth="1"/>
    <col min="2" max="2" width="14.6640625" customWidth="1"/>
    <col min="14" max="14" width="24.33203125" customWidth="1"/>
  </cols>
  <sheetData>
    <row r="1" spans="1:2" ht="19.2" thickTop="1" thickBot="1" x14ac:dyDescent="0.35">
      <c r="A1" s="70" t="s">
        <v>183</v>
      </c>
      <c r="B1" s="70"/>
    </row>
    <row r="2" spans="1:2" ht="15.6" thickTop="1" thickBot="1" x14ac:dyDescent="0.35">
      <c r="A2" s="71" t="s">
        <v>205</v>
      </c>
      <c r="B2" s="72">
        <v>3</v>
      </c>
    </row>
    <row r="3" spans="1:2" s="1" customFormat="1" ht="15.6" thickTop="1" thickBot="1" x14ac:dyDescent="0.35">
      <c r="A3" s="71"/>
      <c r="B3" s="72"/>
    </row>
    <row r="4" spans="1:2" s="89" customFormat="1" ht="15.6" thickTop="1" thickBot="1" x14ac:dyDescent="0.35">
      <c r="A4" s="104" t="s">
        <v>213</v>
      </c>
      <c r="B4" s="105">
        <v>5</v>
      </c>
    </row>
    <row r="5" spans="1:2" s="89" customFormat="1" ht="15.6" thickTop="1" thickBot="1" x14ac:dyDescent="0.35">
      <c r="A5" s="104"/>
      <c r="B5" s="105"/>
    </row>
    <row r="6" spans="1:2" ht="15.6" thickTop="1" thickBot="1" x14ac:dyDescent="0.35">
      <c r="A6" s="71" t="s">
        <v>184</v>
      </c>
      <c r="B6" s="72">
        <v>6</v>
      </c>
    </row>
    <row r="7" spans="1:2" ht="15.6" thickTop="1" thickBot="1" x14ac:dyDescent="0.35">
      <c r="A7" s="71"/>
      <c r="B7" s="72"/>
    </row>
    <row r="8" spans="1:2" ht="15.6" thickTop="1" thickBot="1" x14ac:dyDescent="0.35">
      <c r="A8" s="71" t="s">
        <v>185</v>
      </c>
      <c r="B8" s="72">
        <v>7</v>
      </c>
    </row>
    <row r="9" spans="1:2" s="77" customFormat="1" ht="15.6" thickTop="1" thickBot="1" x14ac:dyDescent="0.35">
      <c r="A9" s="71"/>
      <c r="B9" s="72"/>
    </row>
    <row r="10" spans="1:2" s="1" customFormat="1" ht="15.6" thickTop="1" thickBot="1" x14ac:dyDescent="0.35">
      <c r="A10" s="71" t="s">
        <v>394</v>
      </c>
      <c r="B10" s="106"/>
    </row>
    <row r="11" spans="1:2" s="76" customFormat="1" ht="15.6" thickTop="1" thickBot="1" x14ac:dyDescent="0.35">
      <c r="A11" s="71" t="s">
        <v>837</v>
      </c>
      <c r="B11" s="72">
        <v>8</v>
      </c>
    </row>
    <row r="12" spans="1:2" s="76" customFormat="1" ht="15.6" thickTop="1" thickBot="1" x14ac:dyDescent="0.35">
      <c r="A12" s="71" t="s">
        <v>589</v>
      </c>
      <c r="B12" s="72">
        <v>11</v>
      </c>
    </row>
    <row r="13" spans="1:2" s="76" customFormat="1" ht="15.6" thickTop="1" thickBot="1" x14ac:dyDescent="0.35">
      <c r="A13" s="71" t="s">
        <v>590</v>
      </c>
      <c r="B13" s="72">
        <v>13</v>
      </c>
    </row>
    <row r="14" spans="1:2" s="77" customFormat="1" ht="15.6" thickTop="1" thickBot="1" x14ac:dyDescent="0.35">
      <c r="A14" s="71"/>
      <c r="B14" s="72"/>
    </row>
    <row r="15" spans="1:2" s="1" customFormat="1" ht="28.8" thickTop="1" thickBot="1" x14ac:dyDescent="0.35">
      <c r="A15" s="73" t="s">
        <v>395</v>
      </c>
      <c r="B15" s="72"/>
    </row>
    <row r="16" spans="1:2" s="89" customFormat="1" ht="15.6" thickTop="1" thickBot="1" x14ac:dyDescent="0.35">
      <c r="A16" s="107" t="s">
        <v>442</v>
      </c>
      <c r="B16" s="105">
        <v>15</v>
      </c>
    </row>
    <row r="17" spans="1:2" s="89" customFormat="1" ht="15.6" thickTop="1" thickBot="1" x14ac:dyDescent="0.35">
      <c r="A17" s="107" t="s">
        <v>443</v>
      </c>
      <c r="B17" s="105">
        <v>17</v>
      </c>
    </row>
    <row r="18" spans="1:2" s="89" customFormat="1" ht="15.6" thickTop="1" thickBot="1" x14ac:dyDescent="0.35">
      <c r="A18" s="107" t="s">
        <v>443</v>
      </c>
      <c r="B18" s="105">
        <v>19</v>
      </c>
    </row>
    <row r="19" spans="1:2" s="89" customFormat="1" ht="15.6" thickTop="1" thickBot="1" x14ac:dyDescent="0.35">
      <c r="A19" s="107"/>
      <c r="B19" s="105"/>
    </row>
    <row r="20" spans="1:2" ht="15.6" thickTop="1" thickBot="1" x14ac:dyDescent="0.35">
      <c r="A20" s="71" t="s">
        <v>186</v>
      </c>
      <c r="B20" s="72">
        <v>20</v>
      </c>
    </row>
    <row r="21" spans="1:2" ht="15.6" thickTop="1" thickBot="1" x14ac:dyDescent="0.35">
      <c r="A21" s="71" t="s">
        <v>188</v>
      </c>
      <c r="B21" s="72">
        <v>23</v>
      </c>
    </row>
    <row r="22" spans="1:2" s="1" customFormat="1" ht="15.6" thickTop="1" thickBot="1" x14ac:dyDescent="0.35">
      <c r="A22" s="71" t="s">
        <v>393</v>
      </c>
      <c r="B22" s="72">
        <v>25</v>
      </c>
    </row>
    <row r="23" spans="1:2" ht="15.6" thickTop="1" thickBot="1" x14ac:dyDescent="0.35">
      <c r="A23" s="71" t="s">
        <v>191</v>
      </c>
      <c r="B23" s="72">
        <v>26</v>
      </c>
    </row>
    <row r="24" spans="1:2" ht="15.6" thickTop="1" thickBot="1" x14ac:dyDescent="0.35">
      <c r="A24" s="71" t="s">
        <v>193</v>
      </c>
      <c r="B24" s="72">
        <v>30</v>
      </c>
    </row>
    <row r="25" spans="1:2" s="1" customFormat="1" ht="15.6" thickTop="1" thickBot="1" x14ac:dyDescent="0.35">
      <c r="A25" s="71"/>
      <c r="B25" s="72"/>
    </row>
    <row r="26" spans="1:2" s="77" customFormat="1" ht="15.6" thickTop="1" thickBot="1" x14ac:dyDescent="0.35">
      <c r="A26" s="71" t="s">
        <v>396</v>
      </c>
      <c r="B26" s="75"/>
    </row>
    <row r="27" spans="1:2" ht="15.6" thickTop="1" thickBot="1" x14ac:dyDescent="0.35">
      <c r="A27" s="71" t="s">
        <v>441</v>
      </c>
      <c r="B27" s="72">
        <v>32</v>
      </c>
    </row>
    <row r="28" spans="1:2" ht="15.6" thickTop="1" thickBot="1" x14ac:dyDescent="0.35">
      <c r="A28" s="71"/>
      <c r="B28" s="72"/>
    </row>
    <row r="29" spans="1:2" ht="15.6" thickTop="1" thickBot="1" x14ac:dyDescent="0.35">
      <c r="A29" s="74" t="s">
        <v>187</v>
      </c>
      <c r="B29" s="72">
        <v>33</v>
      </c>
    </row>
    <row r="30" spans="1:2" ht="15.6" thickTop="1" thickBot="1" x14ac:dyDescent="0.35">
      <c r="A30" s="71" t="s">
        <v>189</v>
      </c>
      <c r="B30" s="72">
        <v>34</v>
      </c>
    </row>
    <row r="31" spans="1:2" ht="15.6" thickTop="1" thickBot="1" x14ac:dyDescent="0.35">
      <c r="A31" s="71" t="s">
        <v>190</v>
      </c>
      <c r="B31" s="72">
        <v>38</v>
      </c>
    </row>
    <row r="32" spans="1:2" ht="15.6" thickTop="1" thickBot="1" x14ac:dyDescent="0.35">
      <c r="A32" s="71" t="s">
        <v>192</v>
      </c>
      <c r="B32" s="72">
        <v>39</v>
      </c>
    </row>
    <row r="33" spans="1:18" ht="15.6" thickTop="1" thickBot="1" x14ac:dyDescent="0.35">
      <c r="A33" s="71" t="s">
        <v>194</v>
      </c>
      <c r="B33" s="72">
        <v>40</v>
      </c>
    </row>
    <row r="34" spans="1:18" s="89" customFormat="1" ht="15.6" thickTop="1" thickBot="1" x14ac:dyDescent="0.35">
      <c r="A34" s="104"/>
      <c r="B34" s="105"/>
    </row>
    <row r="35" spans="1:18" ht="15.6" thickTop="1" thickBot="1" x14ac:dyDescent="0.35">
      <c r="A35" s="71" t="s">
        <v>195</v>
      </c>
      <c r="B35" s="75">
        <v>41</v>
      </c>
    </row>
    <row r="36" spans="1:18" ht="15" thickTop="1" x14ac:dyDescent="0.3"/>
    <row r="48" spans="1:18" x14ac:dyDescent="0.3">
      <c r="R48" s="3"/>
    </row>
  </sheetData>
  <pageMargins left="0.70866141732283472" right="0.70866141732283472" top="0.74803149606299213" bottom="0.74803149606299213" header="0.31496062992125984" footer="0.31496062992125984"/>
  <pageSetup paperSize="9" fitToHeight="0" orientation="portrait" r:id="rId1"/>
  <headerFooter>
    <oddFooter>&amp;CINDEX 2020/21 SDBIP&amp;RPage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66"/>
  <sheetViews>
    <sheetView view="pageBreakPreview" zoomScaleNormal="100" zoomScaleSheetLayoutView="100" zoomScalePageLayoutView="89" workbookViewId="0">
      <selection activeCell="A51" sqref="A51:XFD51"/>
    </sheetView>
  </sheetViews>
  <sheetFormatPr defaultColWidth="8.88671875" defaultRowHeight="13.8" x14ac:dyDescent="0.3"/>
  <cols>
    <col min="1" max="1" width="7.5546875" style="334" customWidth="1"/>
    <col min="2" max="2" width="13.33203125" style="36" customWidth="1"/>
    <col min="3" max="3" width="11.88671875" style="36" customWidth="1"/>
    <col min="4" max="4" width="24.21875" style="335" customWidth="1"/>
    <col min="5" max="5" width="16.109375" style="95" customWidth="1"/>
    <col min="6" max="6" width="11" style="36" customWidth="1"/>
    <col min="7" max="7" width="11.109375" style="36" customWidth="1"/>
    <col min="8" max="9" width="8.88671875" style="36"/>
    <col min="10" max="10" width="11.5546875" style="36" customWidth="1"/>
    <col min="11" max="11" width="16.6640625" style="36" customWidth="1"/>
    <col min="12" max="12" width="18.109375" style="36" customWidth="1"/>
    <col min="13" max="13" width="17.44140625" style="36" customWidth="1"/>
    <col min="14" max="14" width="16.77734375" style="36" customWidth="1"/>
    <col min="15" max="15" width="19.109375" style="36" customWidth="1"/>
    <col min="16" max="16384" width="8.88671875" style="36"/>
  </cols>
  <sheetData>
    <row r="1" spans="1:15" ht="14.4" thickTop="1" x14ac:dyDescent="0.3">
      <c r="A1" s="661" t="s">
        <v>608</v>
      </c>
      <c r="B1" s="662"/>
      <c r="C1" s="662"/>
      <c r="D1" s="662"/>
      <c r="E1" s="662"/>
      <c r="F1" s="662"/>
      <c r="G1" s="662"/>
      <c r="H1" s="662"/>
      <c r="I1" s="662"/>
      <c r="J1" s="662"/>
      <c r="K1" s="662"/>
      <c r="L1" s="662"/>
      <c r="M1" s="662"/>
      <c r="N1" s="662"/>
      <c r="O1" s="663"/>
    </row>
    <row r="2" spans="1:15" ht="14.4" thickBot="1" x14ac:dyDescent="0.35">
      <c r="A2" s="664"/>
      <c r="B2" s="665"/>
      <c r="C2" s="665"/>
      <c r="D2" s="665"/>
      <c r="E2" s="665"/>
      <c r="F2" s="665"/>
      <c r="G2" s="665"/>
      <c r="H2" s="665"/>
      <c r="I2" s="665"/>
      <c r="J2" s="665"/>
      <c r="K2" s="665"/>
      <c r="L2" s="665"/>
      <c r="M2" s="665"/>
      <c r="N2" s="665"/>
      <c r="O2" s="666"/>
    </row>
    <row r="3" spans="1:15" ht="15" thickTop="1" thickBot="1" x14ac:dyDescent="0.35">
      <c r="A3" s="347"/>
      <c r="B3" s="347"/>
      <c r="C3" s="347"/>
      <c r="D3" s="347"/>
      <c r="E3" s="347" t="s">
        <v>28</v>
      </c>
      <c r="F3" s="347"/>
      <c r="G3" s="347"/>
      <c r="H3" s="347"/>
      <c r="I3" s="347"/>
      <c r="J3" s="347"/>
      <c r="K3" s="347"/>
      <c r="L3" s="347"/>
      <c r="M3" s="347"/>
      <c r="N3" s="347"/>
      <c r="O3" s="347"/>
    </row>
    <row r="4" spans="1:15" ht="40.799999999999997" thickTop="1" thickBot="1" x14ac:dyDescent="0.35">
      <c r="A4" s="390" t="s">
        <v>286</v>
      </c>
      <c r="B4" s="391" t="s">
        <v>2</v>
      </c>
      <c r="C4" s="391" t="s">
        <v>3</v>
      </c>
      <c r="D4" s="391" t="s">
        <v>287</v>
      </c>
      <c r="E4" s="391" t="s">
        <v>4</v>
      </c>
      <c r="F4" s="392" t="s">
        <v>5</v>
      </c>
      <c r="G4" s="392" t="s">
        <v>6</v>
      </c>
      <c r="H4" s="392" t="s">
        <v>7</v>
      </c>
      <c r="I4" s="393" t="s">
        <v>8</v>
      </c>
      <c r="J4" s="391" t="s">
        <v>255</v>
      </c>
      <c r="K4" s="389" t="s">
        <v>611</v>
      </c>
      <c r="L4" s="389" t="s">
        <v>612</v>
      </c>
      <c r="M4" s="389" t="s">
        <v>613</v>
      </c>
      <c r="N4" s="389" t="s">
        <v>614</v>
      </c>
      <c r="O4" s="393" t="s">
        <v>9</v>
      </c>
    </row>
    <row r="5" spans="1:15" ht="56.4" thickTop="1" thickBot="1" x14ac:dyDescent="0.35">
      <c r="A5" s="394">
        <v>5</v>
      </c>
      <c r="B5" s="94" t="s">
        <v>10</v>
      </c>
      <c r="C5" s="90" t="s">
        <v>22</v>
      </c>
      <c r="D5" s="90" t="s">
        <v>875</v>
      </c>
      <c r="E5" s="94" t="s">
        <v>520</v>
      </c>
      <c r="F5" s="380">
        <v>44013</v>
      </c>
      <c r="G5" s="380">
        <v>44377</v>
      </c>
      <c r="H5" s="90" t="s">
        <v>25</v>
      </c>
      <c r="I5" s="92" t="s">
        <v>11</v>
      </c>
      <c r="J5" s="388">
        <v>5450000</v>
      </c>
      <c r="K5" s="90" t="s">
        <v>27</v>
      </c>
      <c r="L5" s="90" t="s">
        <v>424</v>
      </c>
      <c r="M5" s="90" t="s">
        <v>791</v>
      </c>
      <c r="N5" s="90" t="s">
        <v>657</v>
      </c>
      <c r="O5" s="90" t="s">
        <v>658</v>
      </c>
    </row>
    <row r="6" spans="1:15" ht="56.4" thickTop="1" thickBot="1" x14ac:dyDescent="0.35">
      <c r="A6" s="394">
        <v>5</v>
      </c>
      <c r="B6" s="94" t="s">
        <v>10</v>
      </c>
      <c r="C6" s="597" t="s">
        <v>874</v>
      </c>
      <c r="D6" s="90" t="s">
        <v>876</v>
      </c>
      <c r="E6" s="94" t="s">
        <v>877</v>
      </c>
      <c r="F6" s="380">
        <v>44013</v>
      </c>
      <c r="G6" s="380">
        <v>44377</v>
      </c>
      <c r="H6" s="90" t="s">
        <v>25</v>
      </c>
      <c r="I6" s="92" t="s">
        <v>11</v>
      </c>
      <c r="J6" s="388">
        <v>400000</v>
      </c>
      <c r="K6" s="90" t="s">
        <v>27</v>
      </c>
      <c r="L6" s="90" t="s">
        <v>424</v>
      </c>
      <c r="M6" s="90" t="s">
        <v>791</v>
      </c>
      <c r="N6" s="90" t="s">
        <v>657</v>
      </c>
      <c r="O6" s="90" t="s">
        <v>658</v>
      </c>
    </row>
    <row r="7" spans="1:15" ht="56.4" thickTop="1" thickBot="1" x14ac:dyDescent="0.35">
      <c r="A7" s="386" t="s">
        <v>17</v>
      </c>
      <c r="B7" s="387" t="s">
        <v>10</v>
      </c>
      <c r="C7" s="387" t="s">
        <v>560</v>
      </c>
      <c r="D7" s="90" t="s">
        <v>559</v>
      </c>
      <c r="E7" s="94" t="s">
        <v>522</v>
      </c>
      <c r="F7" s="380">
        <v>44013</v>
      </c>
      <c r="G7" s="380">
        <v>44377</v>
      </c>
      <c r="H7" s="90" t="s">
        <v>26</v>
      </c>
      <c r="I7" s="92" t="s">
        <v>11</v>
      </c>
      <c r="J7" s="395">
        <v>110000</v>
      </c>
      <c r="K7" s="90" t="s">
        <v>252</v>
      </c>
      <c r="L7" s="90" t="s">
        <v>424</v>
      </c>
      <c r="M7" s="90" t="s">
        <v>253</v>
      </c>
      <c r="N7" s="90" t="s">
        <v>523</v>
      </c>
      <c r="O7" s="90" t="s">
        <v>435</v>
      </c>
    </row>
    <row r="8" spans="1:15" ht="56.4" thickTop="1" thickBot="1" x14ac:dyDescent="0.35">
      <c r="A8" s="588">
        <v>27</v>
      </c>
      <c r="B8" s="589" t="s">
        <v>10</v>
      </c>
      <c r="C8" s="590" t="s">
        <v>13</v>
      </c>
      <c r="D8" s="590" t="s">
        <v>879</v>
      </c>
      <c r="E8" s="589" t="s">
        <v>878</v>
      </c>
      <c r="F8" s="380">
        <v>44013</v>
      </c>
      <c r="G8" s="380">
        <v>44377</v>
      </c>
      <c r="H8" s="590" t="s">
        <v>25</v>
      </c>
      <c r="I8" s="591" t="s">
        <v>11</v>
      </c>
      <c r="J8" s="592">
        <v>500000</v>
      </c>
      <c r="K8" s="590" t="s">
        <v>881</v>
      </c>
      <c r="L8" s="594" t="s">
        <v>880</v>
      </c>
      <c r="M8" s="594" t="s">
        <v>882</v>
      </c>
      <c r="N8" s="594" t="s">
        <v>12</v>
      </c>
      <c r="O8" s="594" t="s">
        <v>433</v>
      </c>
    </row>
    <row r="9" spans="1:15" ht="42.6" thickTop="1" thickBot="1" x14ac:dyDescent="0.35">
      <c r="A9" s="588">
        <v>16</v>
      </c>
      <c r="B9" s="589" t="s">
        <v>10</v>
      </c>
      <c r="C9" s="590" t="s">
        <v>13</v>
      </c>
      <c r="D9" s="598" t="s">
        <v>884</v>
      </c>
      <c r="E9" s="589" t="s">
        <v>883</v>
      </c>
      <c r="F9" s="380">
        <v>44013</v>
      </c>
      <c r="G9" s="380">
        <v>44377</v>
      </c>
      <c r="H9" s="590" t="s">
        <v>25</v>
      </c>
      <c r="I9" s="591" t="s">
        <v>11</v>
      </c>
      <c r="J9" s="592">
        <v>1800000</v>
      </c>
      <c r="K9" s="590" t="s">
        <v>881</v>
      </c>
      <c r="L9" s="594" t="s">
        <v>880</v>
      </c>
      <c r="M9" s="594" t="s">
        <v>882</v>
      </c>
      <c r="N9" s="594" t="s">
        <v>12</v>
      </c>
      <c r="O9" s="594" t="s">
        <v>433</v>
      </c>
    </row>
    <row r="10" spans="1:15" ht="42.6" thickTop="1" thickBot="1" x14ac:dyDescent="0.35">
      <c r="A10" s="394" t="s">
        <v>23</v>
      </c>
      <c r="B10" s="94" t="s">
        <v>10</v>
      </c>
      <c r="C10" s="90" t="s">
        <v>24</v>
      </c>
      <c r="D10" s="90" t="s">
        <v>659</v>
      </c>
      <c r="E10" s="94" t="s">
        <v>580</v>
      </c>
      <c r="F10" s="380">
        <v>44013</v>
      </c>
      <c r="G10" s="380">
        <v>44377</v>
      </c>
      <c r="H10" s="90" t="s">
        <v>26</v>
      </c>
      <c r="I10" s="92" t="s">
        <v>11</v>
      </c>
      <c r="J10" s="388">
        <v>1000000</v>
      </c>
      <c r="K10" s="90" t="s">
        <v>27</v>
      </c>
      <c r="L10" s="90" t="s">
        <v>424</v>
      </c>
      <c r="M10" s="90" t="s">
        <v>526</v>
      </c>
      <c r="N10" s="90" t="s">
        <v>581</v>
      </c>
      <c r="O10" s="90" t="s">
        <v>435</v>
      </c>
    </row>
    <row r="11" spans="1:15" ht="42.6" thickTop="1" thickBot="1" x14ac:dyDescent="0.35">
      <c r="A11" s="386" t="s">
        <v>17</v>
      </c>
      <c r="B11" s="94" t="s">
        <v>10</v>
      </c>
      <c r="C11" s="90" t="s">
        <v>24</v>
      </c>
      <c r="D11" s="590" t="s">
        <v>840</v>
      </c>
      <c r="E11" s="589" t="s">
        <v>841</v>
      </c>
      <c r="F11" s="380">
        <v>44013</v>
      </c>
      <c r="G11" s="380">
        <v>44377</v>
      </c>
      <c r="H11" s="90" t="s">
        <v>26</v>
      </c>
      <c r="I11" s="92" t="s">
        <v>11</v>
      </c>
      <c r="J11" s="592">
        <v>200000</v>
      </c>
      <c r="K11" s="90" t="s">
        <v>27</v>
      </c>
      <c r="L11" s="90" t="s">
        <v>424</v>
      </c>
      <c r="M11" s="90" t="s">
        <v>526</v>
      </c>
      <c r="N11" s="90" t="s">
        <v>839</v>
      </c>
      <c r="O11" s="90" t="s">
        <v>435</v>
      </c>
    </row>
    <row r="12" spans="1:15" ht="42.6" thickTop="1" thickBot="1" x14ac:dyDescent="0.35">
      <c r="A12" s="386" t="s">
        <v>17</v>
      </c>
      <c r="B12" s="94" t="s">
        <v>10</v>
      </c>
      <c r="C12" s="90" t="s">
        <v>24</v>
      </c>
      <c r="D12" s="590" t="s">
        <v>844</v>
      </c>
      <c r="E12" s="589" t="s">
        <v>843</v>
      </c>
      <c r="F12" s="380">
        <v>44013</v>
      </c>
      <c r="G12" s="380">
        <v>44377</v>
      </c>
      <c r="H12" s="90" t="s">
        <v>26</v>
      </c>
      <c r="I12" s="92" t="s">
        <v>11</v>
      </c>
      <c r="J12" s="592">
        <v>1200000</v>
      </c>
      <c r="K12" s="90" t="s">
        <v>27</v>
      </c>
      <c r="L12" s="90" t="s">
        <v>424</v>
      </c>
      <c r="M12" s="90" t="s">
        <v>526</v>
      </c>
      <c r="N12" s="90" t="s">
        <v>842</v>
      </c>
      <c r="O12" s="90" t="s">
        <v>435</v>
      </c>
    </row>
    <row r="13" spans="1:15" ht="42.6" thickTop="1" thickBot="1" x14ac:dyDescent="0.35">
      <c r="A13" s="386" t="s">
        <v>17</v>
      </c>
      <c r="B13" s="94" t="s">
        <v>10</v>
      </c>
      <c r="C13" s="90" t="s">
        <v>24</v>
      </c>
      <c r="D13" s="590" t="s">
        <v>850</v>
      </c>
      <c r="E13" s="589" t="s">
        <v>846</v>
      </c>
      <c r="F13" s="380">
        <v>44013</v>
      </c>
      <c r="G13" s="380">
        <v>44377</v>
      </c>
      <c r="H13" s="90" t="s">
        <v>26</v>
      </c>
      <c r="I13" s="92" t="s">
        <v>11</v>
      </c>
      <c r="J13" s="592">
        <v>500000</v>
      </c>
      <c r="K13" s="90" t="s">
        <v>27</v>
      </c>
      <c r="L13" s="90" t="s">
        <v>424</v>
      </c>
      <c r="M13" s="90" t="s">
        <v>526</v>
      </c>
      <c r="N13" s="90" t="s">
        <v>845</v>
      </c>
      <c r="O13" s="90" t="s">
        <v>435</v>
      </c>
    </row>
    <row r="14" spans="1:15" ht="56.4" thickTop="1" thickBot="1" x14ac:dyDescent="0.35">
      <c r="A14" s="386" t="s">
        <v>586</v>
      </c>
      <c r="B14" s="94" t="s">
        <v>10</v>
      </c>
      <c r="C14" s="90" t="s">
        <v>852</v>
      </c>
      <c r="D14" s="590" t="s">
        <v>848</v>
      </c>
      <c r="E14" s="589" t="s">
        <v>847</v>
      </c>
      <c r="F14" s="380">
        <v>44013</v>
      </c>
      <c r="G14" s="380">
        <v>44377</v>
      </c>
      <c r="H14" s="90" t="s">
        <v>25</v>
      </c>
      <c r="I14" s="92" t="s">
        <v>11</v>
      </c>
      <c r="J14" s="592">
        <v>1600000</v>
      </c>
      <c r="K14" s="590" t="s">
        <v>233</v>
      </c>
      <c r="L14" s="90" t="s">
        <v>424</v>
      </c>
      <c r="M14" s="594" t="s">
        <v>234</v>
      </c>
      <c r="N14" s="594" t="s">
        <v>528</v>
      </c>
      <c r="O14" s="594" t="s">
        <v>204</v>
      </c>
    </row>
    <row r="15" spans="1:15" ht="56.4" thickTop="1" thickBot="1" x14ac:dyDescent="0.35">
      <c r="A15" s="386" t="s">
        <v>855</v>
      </c>
      <c r="B15" s="94" t="s">
        <v>10</v>
      </c>
      <c r="C15" s="90" t="s">
        <v>852</v>
      </c>
      <c r="D15" s="590" t="s">
        <v>849</v>
      </c>
      <c r="E15" s="590" t="s">
        <v>851</v>
      </c>
      <c r="F15" s="380">
        <v>44013</v>
      </c>
      <c r="G15" s="380">
        <v>44377</v>
      </c>
      <c r="H15" s="90" t="s">
        <v>25</v>
      </c>
      <c r="I15" s="92" t="s">
        <v>11</v>
      </c>
      <c r="J15" s="592">
        <v>400000</v>
      </c>
      <c r="K15" s="590" t="s">
        <v>233</v>
      </c>
      <c r="L15" s="594" t="s">
        <v>424</v>
      </c>
      <c r="M15" s="594" t="s">
        <v>234</v>
      </c>
      <c r="N15" s="594" t="s">
        <v>528</v>
      </c>
      <c r="O15" s="594" t="s">
        <v>204</v>
      </c>
    </row>
    <row r="16" spans="1:15" ht="70.2" thickTop="1" thickBot="1" x14ac:dyDescent="0.35">
      <c r="A16" s="386" t="s">
        <v>17</v>
      </c>
      <c r="B16" s="94" t="s">
        <v>10</v>
      </c>
      <c r="C16" s="90" t="s">
        <v>562</v>
      </c>
      <c r="D16" s="90" t="s">
        <v>740</v>
      </c>
      <c r="E16" s="94" t="s">
        <v>741</v>
      </c>
      <c r="F16" s="380">
        <v>44013</v>
      </c>
      <c r="G16" s="380">
        <v>44377</v>
      </c>
      <c r="H16" s="90" t="s">
        <v>25</v>
      </c>
      <c r="I16" s="92" t="s">
        <v>11</v>
      </c>
      <c r="J16" s="388">
        <v>731063</v>
      </c>
      <c r="K16" s="90" t="s">
        <v>233</v>
      </c>
      <c r="L16" s="90" t="s">
        <v>424</v>
      </c>
      <c r="M16" s="90" t="s">
        <v>234</v>
      </c>
      <c r="N16" s="90" t="s">
        <v>742</v>
      </c>
      <c r="O16" s="90" t="s">
        <v>534</v>
      </c>
    </row>
    <row r="17" spans="1:15" ht="97.8" thickTop="1" thickBot="1" x14ac:dyDescent="0.35">
      <c r="A17" s="386" t="s">
        <v>17</v>
      </c>
      <c r="B17" s="94" t="s">
        <v>10</v>
      </c>
      <c r="C17" s="90" t="s">
        <v>563</v>
      </c>
      <c r="D17" s="90" t="s">
        <v>738</v>
      </c>
      <c r="E17" s="90" t="s">
        <v>736</v>
      </c>
      <c r="F17" s="380">
        <v>44013</v>
      </c>
      <c r="G17" s="380">
        <v>44377</v>
      </c>
      <c r="H17" s="90" t="s">
        <v>25</v>
      </c>
      <c r="I17" s="92" t="s">
        <v>11</v>
      </c>
      <c r="J17" s="388">
        <v>1800000</v>
      </c>
      <c r="K17" s="90" t="s">
        <v>233</v>
      </c>
      <c r="L17" s="90" t="s">
        <v>424</v>
      </c>
      <c r="M17" s="90" t="s">
        <v>234</v>
      </c>
      <c r="N17" s="90" t="s">
        <v>737</v>
      </c>
      <c r="O17" s="90" t="s">
        <v>534</v>
      </c>
    </row>
    <row r="18" spans="1:15" ht="84" thickTop="1" thickBot="1" x14ac:dyDescent="0.35">
      <c r="A18" s="386" t="s">
        <v>17</v>
      </c>
      <c r="B18" s="94" t="s">
        <v>10</v>
      </c>
      <c r="C18" s="90" t="s">
        <v>562</v>
      </c>
      <c r="D18" s="90" t="s">
        <v>739</v>
      </c>
      <c r="E18" s="90" t="s">
        <v>728</v>
      </c>
      <c r="F18" s="380">
        <v>44013</v>
      </c>
      <c r="G18" s="380">
        <v>44377</v>
      </c>
      <c r="H18" s="90" t="s">
        <v>25</v>
      </c>
      <c r="I18" s="92" t="s">
        <v>11</v>
      </c>
      <c r="J18" s="388">
        <v>2400000</v>
      </c>
      <c r="K18" s="90" t="s">
        <v>233</v>
      </c>
      <c r="L18" s="90" t="s">
        <v>424</v>
      </c>
      <c r="M18" s="90" t="s">
        <v>234</v>
      </c>
      <c r="N18" s="90" t="s">
        <v>735</v>
      </c>
      <c r="O18" s="90" t="s">
        <v>534</v>
      </c>
    </row>
    <row r="19" spans="1:15" ht="56.4" thickTop="1" thickBot="1" x14ac:dyDescent="0.35">
      <c r="A19" s="386" t="s">
        <v>17</v>
      </c>
      <c r="B19" s="94" t="s">
        <v>10</v>
      </c>
      <c r="C19" s="90" t="s">
        <v>562</v>
      </c>
      <c r="D19" s="90" t="s">
        <v>732</v>
      </c>
      <c r="E19" s="90" t="s">
        <v>733</v>
      </c>
      <c r="F19" s="380">
        <v>44013</v>
      </c>
      <c r="G19" s="380">
        <v>44377</v>
      </c>
      <c r="H19" s="90" t="s">
        <v>25</v>
      </c>
      <c r="I19" s="92" t="s">
        <v>11</v>
      </c>
      <c r="J19" s="388">
        <v>1400000</v>
      </c>
      <c r="K19" s="90" t="s">
        <v>233</v>
      </c>
      <c r="L19" s="90" t="s">
        <v>424</v>
      </c>
      <c r="M19" s="90" t="s">
        <v>234</v>
      </c>
      <c r="N19" s="90" t="s">
        <v>734</v>
      </c>
      <c r="O19" s="90" t="s">
        <v>534</v>
      </c>
    </row>
    <row r="20" spans="1:15" ht="56.4" thickTop="1" thickBot="1" x14ac:dyDescent="0.35">
      <c r="A20" s="386" t="s">
        <v>17</v>
      </c>
      <c r="B20" s="94" t="s">
        <v>10</v>
      </c>
      <c r="C20" s="90" t="s">
        <v>562</v>
      </c>
      <c r="D20" s="90" t="s">
        <v>731</v>
      </c>
      <c r="E20" s="90" t="s">
        <v>729</v>
      </c>
      <c r="F20" s="380">
        <v>44013</v>
      </c>
      <c r="G20" s="380">
        <v>44377</v>
      </c>
      <c r="H20" s="90" t="s">
        <v>25</v>
      </c>
      <c r="I20" s="92" t="s">
        <v>11</v>
      </c>
      <c r="J20" s="388">
        <v>3000000</v>
      </c>
      <c r="K20" s="90" t="s">
        <v>233</v>
      </c>
      <c r="L20" s="90" t="s">
        <v>424</v>
      </c>
      <c r="M20" s="90" t="s">
        <v>234</v>
      </c>
      <c r="N20" s="90" t="s">
        <v>730</v>
      </c>
      <c r="O20" s="90" t="s">
        <v>534</v>
      </c>
    </row>
    <row r="21" spans="1:15" ht="70.2" thickTop="1" thickBot="1" x14ac:dyDescent="0.35">
      <c r="A21" s="394" t="s">
        <v>23</v>
      </c>
      <c r="B21" s="94" t="s">
        <v>10</v>
      </c>
      <c r="C21" s="90" t="s">
        <v>562</v>
      </c>
      <c r="D21" s="90" t="s">
        <v>727</v>
      </c>
      <c r="E21" s="90" t="s">
        <v>536</v>
      </c>
      <c r="F21" s="380">
        <v>44013</v>
      </c>
      <c r="G21" s="380">
        <v>44377</v>
      </c>
      <c r="H21" s="90" t="s">
        <v>25</v>
      </c>
      <c r="I21" s="92" t="s">
        <v>11</v>
      </c>
      <c r="J21" s="388">
        <v>500000</v>
      </c>
      <c r="K21" s="90" t="s">
        <v>233</v>
      </c>
      <c r="L21" s="90" t="s">
        <v>424</v>
      </c>
      <c r="M21" s="90" t="s">
        <v>234</v>
      </c>
      <c r="N21" s="90" t="s">
        <v>535</v>
      </c>
      <c r="O21" s="90" t="s">
        <v>534</v>
      </c>
    </row>
    <row r="22" spans="1:15" ht="56.4" thickTop="1" thickBot="1" x14ac:dyDescent="0.35">
      <c r="A22" s="386" t="s">
        <v>17</v>
      </c>
      <c r="B22" s="94" t="s">
        <v>10</v>
      </c>
      <c r="C22" s="90" t="s">
        <v>562</v>
      </c>
      <c r="D22" s="90" t="s">
        <v>724</v>
      </c>
      <c r="E22" s="90" t="s">
        <v>725</v>
      </c>
      <c r="F22" s="380">
        <v>44013</v>
      </c>
      <c r="G22" s="380">
        <v>44377</v>
      </c>
      <c r="H22" s="90" t="s">
        <v>25</v>
      </c>
      <c r="I22" s="92" t="s">
        <v>11</v>
      </c>
      <c r="J22" s="388">
        <v>450000</v>
      </c>
      <c r="K22" s="90" t="s">
        <v>233</v>
      </c>
      <c r="L22" s="90" t="s">
        <v>424</v>
      </c>
      <c r="M22" s="90" t="s">
        <v>234</v>
      </c>
      <c r="N22" s="90" t="s">
        <v>726</v>
      </c>
      <c r="O22" s="90" t="s">
        <v>534</v>
      </c>
    </row>
    <row r="23" spans="1:15" ht="56.4" thickTop="1" thickBot="1" x14ac:dyDescent="0.35">
      <c r="A23" s="394" t="s">
        <v>533</v>
      </c>
      <c r="B23" s="94" t="s">
        <v>10</v>
      </c>
      <c r="C23" s="90" t="s">
        <v>562</v>
      </c>
      <c r="D23" s="90" t="s">
        <v>723</v>
      </c>
      <c r="E23" s="90" t="s">
        <v>885</v>
      </c>
      <c r="F23" s="380">
        <v>44013</v>
      </c>
      <c r="G23" s="380">
        <v>44377</v>
      </c>
      <c r="H23" s="90" t="s">
        <v>25</v>
      </c>
      <c r="I23" s="92" t="s">
        <v>11</v>
      </c>
      <c r="J23" s="388">
        <v>3163000</v>
      </c>
      <c r="K23" s="90" t="s">
        <v>233</v>
      </c>
      <c r="L23" s="90" t="s">
        <v>424</v>
      </c>
      <c r="M23" s="90" t="s">
        <v>234</v>
      </c>
      <c r="N23" s="90" t="s">
        <v>528</v>
      </c>
      <c r="O23" s="90" t="s">
        <v>204</v>
      </c>
    </row>
    <row r="24" spans="1:15" ht="42.6" thickTop="1" thickBot="1" x14ac:dyDescent="0.35">
      <c r="A24" s="394">
        <v>1</v>
      </c>
      <c r="B24" s="94" t="s">
        <v>10</v>
      </c>
      <c r="C24" s="90" t="s">
        <v>562</v>
      </c>
      <c r="D24" s="90" t="s">
        <v>722</v>
      </c>
      <c r="E24" s="94" t="s">
        <v>537</v>
      </c>
      <c r="F24" s="380">
        <v>44013</v>
      </c>
      <c r="G24" s="380">
        <v>44377</v>
      </c>
      <c r="H24" s="90" t="s">
        <v>25</v>
      </c>
      <c r="I24" s="92" t="s">
        <v>11</v>
      </c>
      <c r="J24" s="388">
        <v>3000000</v>
      </c>
      <c r="K24" s="90" t="s">
        <v>233</v>
      </c>
      <c r="L24" s="90" t="s">
        <v>424</v>
      </c>
      <c r="M24" s="90" t="s">
        <v>234</v>
      </c>
      <c r="N24" s="90" t="s">
        <v>592</v>
      </c>
      <c r="O24" s="90" t="s">
        <v>593</v>
      </c>
    </row>
    <row r="25" spans="1:15" ht="56.4" thickTop="1" thickBot="1" x14ac:dyDescent="0.35">
      <c r="A25" s="394">
        <v>6</v>
      </c>
      <c r="B25" s="94" t="s">
        <v>10</v>
      </c>
      <c r="C25" s="90" t="s">
        <v>562</v>
      </c>
      <c r="D25" s="90" t="s">
        <v>792</v>
      </c>
      <c r="E25" s="94" t="s">
        <v>538</v>
      </c>
      <c r="F25" s="380">
        <v>44013</v>
      </c>
      <c r="G25" s="380">
        <v>44377</v>
      </c>
      <c r="H25" s="90" t="s">
        <v>25</v>
      </c>
      <c r="I25" s="92" t="s">
        <v>11</v>
      </c>
      <c r="J25" s="388">
        <v>6633937</v>
      </c>
      <c r="K25" s="90" t="s">
        <v>233</v>
      </c>
      <c r="L25" s="90" t="s">
        <v>424</v>
      </c>
      <c r="M25" s="90" t="s">
        <v>594</v>
      </c>
      <c r="N25" s="90" t="s">
        <v>429</v>
      </c>
      <c r="O25" s="90" t="s">
        <v>595</v>
      </c>
    </row>
    <row r="26" spans="1:15" ht="56.4" thickTop="1" thickBot="1" x14ac:dyDescent="0.35">
      <c r="A26" s="394">
        <v>12</v>
      </c>
      <c r="B26" s="94" t="s">
        <v>10</v>
      </c>
      <c r="C26" s="90" t="s">
        <v>562</v>
      </c>
      <c r="D26" s="90" t="s">
        <v>793</v>
      </c>
      <c r="E26" s="94" t="s">
        <v>541</v>
      </c>
      <c r="F26" s="380">
        <v>44013</v>
      </c>
      <c r="G26" s="380">
        <v>44377</v>
      </c>
      <c r="H26" s="90" t="s">
        <v>25</v>
      </c>
      <c r="I26" s="92" t="s">
        <v>11</v>
      </c>
      <c r="J26" s="388">
        <v>3840000</v>
      </c>
      <c r="K26" s="90" t="s">
        <v>596</v>
      </c>
      <c r="L26" s="90" t="s">
        <v>427</v>
      </c>
      <c r="M26" s="90" t="s">
        <v>429</v>
      </c>
      <c r="N26" s="90" t="s">
        <v>528</v>
      </c>
      <c r="O26" s="90" t="s">
        <v>597</v>
      </c>
    </row>
    <row r="27" spans="1:15" ht="56.4" thickTop="1" thickBot="1" x14ac:dyDescent="0.35">
      <c r="A27" s="394">
        <v>14</v>
      </c>
      <c r="B27" s="94" t="s">
        <v>10</v>
      </c>
      <c r="C27" s="90" t="s">
        <v>562</v>
      </c>
      <c r="D27" s="90" t="s">
        <v>794</v>
      </c>
      <c r="E27" s="94" t="s">
        <v>540</v>
      </c>
      <c r="F27" s="380">
        <v>44013</v>
      </c>
      <c r="G27" s="380">
        <v>44377</v>
      </c>
      <c r="H27" s="90" t="s">
        <v>25</v>
      </c>
      <c r="I27" s="92" t="s">
        <v>11</v>
      </c>
      <c r="J27" s="388">
        <v>7500000</v>
      </c>
      <c r="K27" s="90" t="s">
        <v>233</v>
      </c>
      <c r="L27" s="90" t="s">
        <v>424</v>
      </c>
      <c r="M27" s="90" t="s">
        <v>594</v>
      </c>
      <c r="N27" s="90" t="s">
        <v>429</v>
      </c>
      <c r="O27" s="90" t="s">
        <v>595</v>
      </c>
    </row>
    <row r="28" spans="1:15" ht="54" thickTop="1" thickBot="1" x14ac:dyDescent="0.35">
      <c r="A28" s="588">
        <v>15</v>
      </c>
      <c r="B28" s="94" t="s">
        <v>10</v>
      </c>
      <c r="C28" s="90" t="s">
        <v>563</v>
      </c>
      <c r="D28" s="90" t="s">
        <v>854</v>
      </c>
      <c r="E28" s="94" t="s">
        <v>853</v>
      </c>
      <c r="F28" s="380">
        <v>44013</v>
      </c>
      <c r="G28" s="380">
        <v>44377</v>
      </c>
      <c r="H28" s="90" t="s">
        <v>25</v>
      </c>
      <c r="I28" s="92" t="s">
        <v>11</v>
      </c>
      <c r="J28" s="388">
        <v>150000</v>
      </c>
      <c r="K28" s="90" t="s">
        <v>233</v>
      </c>
      <c r="L28" s="90" t="s">
        <v>424</v>
      </c>
      <c r="M28" s="90" t="s">
        <v>234</v>
      </c>
      <c r="N28" s="90" t="s">
        <v>592</v>
      </c>
      <c r="O28" s="90" t="s">
        <v>593</v>
      </c>
    </row>
    <row r="29" spans="1:15" ht="54" thickTop="1" thickBot="1" x14ac:dyDescent="0.35">
      <c r="A29" s="394">
        <v>4</v>
      </c>
      <c r="B29" s="94" t="s">
        <v>10</v>
      </c>
      <c r="C29" s="90" t="s">
        <v>563</v>
      </c>
      <c r="D29" s="90" t="s">
        <v>721</v>
      </c>
      <c r="E29" s="94" t="s">
        <v>542</v>
      </c>
      <c r="F29" s="380">
        <v>44013</v>
      </c>
      <c r="G29" s="380">
        <v>44377</v>
      </c>
      <c r="H29" s="90" t="s">
        <v>25</v>
      </c>
      <c r="I29" s="92" t="s">
        <v>11</v>
      </c>
      <c r="J29" s="388">
        <v>150000</v>
      </c>
      <c r="K29" s="90" t="s">
        <v>233</v>
      </c>
      <c r="L29" s="90" t="s">
        <v>424</v>
      </c>
      <c r="M29" s="90" t="s">
        <v>234</v>
      </c>
      <c r="N29" s="90" t="s">
        <v>592</v>
      </c>
      <c r="O29" s="90" t="s">
        <v>593</v>
      </c>
    </row>
    <row r="30" spans="1:15" ht="54" thickTop="1" thickBot="1" x14ac:dyDescent="0.35">
      <c r="A30" s="394">
        <v>6</v>
      </c>
      <c r="B30" s="94" t="s">
        <v>10</v>
      </c>
      <c r="C30" s="90" t="s">
        <v>562</v>
      </c>
      <c r="D30" s="90" t="s">
        <v>720</v>
      </c>
      <c r="E30" s="94" t="s">
        <v>539</v>
      </c>
      <c r="F30" s="380">
        <v>44013</v>
      </c>
      <c r="G30" s="380">
        <v>44377</v>
      </c>
      <c r="H30" s="90" t="s">
        <v>25</v>
      </c>
      <c r="I30" s="92" t="s">
        <v>11</v>
      </c>
      <c r="J30" s="388">
        <v>150000</v>
      </c>
      <c r="K30" s="90" t="s">
        <v>233</v>
      </c>
      <c r="L30" s="90" t="s">
        <v>424</v>
      </c>
      <c r="M30" s="90" t="s">
        <v>234</v>
      </c>
      <c r="N30" s="90" t="s">
        <v>592</v>
      </c>
      <c r="O30" s="90" t="s">
        <v>593</v>
      </c>
    </row>
    <row r="31" spans="1:15" ht="67.2" thickTop="1" thickBot="1" x14ac:dyDescent="0.35">
      <c r="A31" s="394">
        <v>13</v>
      </c>
      <c r="B31" s="94" t="s">
        <v>10</v>
      </c>
      <c r="C31" s="90" t="s">
        <v>562</v>
      </c>
      <c r="D31" s="90" t="s">
        <v>714</v>
      </c>
      <c r="E31" s="94" t="s">
        <v>544</v>
      </c>
      <c r="F31" s="380">
        <v>44013</v>
      </c>
      <c r="G31" s="380">
        <v>44377</v>
      </c>
      <c r="H31" s="90" t="s">
        <v>25</v>
      </c>
      <c r="I31" s="92" t="s">
        <v>11</v>
      </c>
      <c r="J31" s="388">
        <v>150000</v>
      </c>
      <c r="K31" s="90" t="s">
        <v>233</v>
      </c>
      <c r="L31" s="90" t="s">
        <v>424</v>
      </c>
      <c r="M31" s="90" t="s">
        <v>234</v>
      </c>
      <c r="N31" s="90" t="s">
        <v>592</v>
      </c>
      <c r="O31" s="90" t="s">
        <v>593</v>
      </c>
    </row>
    <row r="32" spans="1:15" ht="54" thickTop="1" thickBot="1" x14ac:dyDescent="0.35">
      <c r="A32" s="394">
        <v>15</v>
      </c>
      <c r="B32" s="94" t="s">
        <v>10</v>
      </c>
      <c r="C32" s="90" t="s">
        <v>562</v>
      </c>
      <c r="D32" s="90" t="s">
        <v>715</v>
      </c>
      <c r="E32" s="94" t="s">
        <v>543</v>
      </c>
      <c r="F32" s="380">
        <v>44013</v>
      </c>
      <c r="G32" s="380">
        <v>44377</v>
      </c>
      <c r="H32" s="90" t="s">
        <v>25</v>
      </c>
      <c r="I32" s="92" t="s">
        <v>11</v>
      </c>
      <c r="J32" s="388">
        <v>150000</v>
      </c>
      <c r="K32" s="90" t="s">
        <v>233</v>
      </c>
      <c r="L32" s="90" t="s">
        <v>424</v>
      </c>
      <c r="M32" s="90" t="s">
        <v>234</v>
      </c>
      <c r="N32" s="90" t="s">
        <v>592</v>
      </c>
      <c r="O32" s="90" t="s">
        <v>593</v>
      </c>
    </row>
    <row r="33" spans="1:15" ht="42.6" thickTop="1" thickBot="1" x14ac:dyDescent="0.35">
      <c r="A33" s="394">
        <v>23</v>
      </c>
      <c r="B33" s="94" t="s">
        <v>10</v>
      </c>
      <c r="C33" s="90" t="s">
        <v>562</v>
      </c>
      <c r="D33" s="90" t="s">
        <v>716</v>
      </c>
      <c r="E33" s="94" t="s">
        <v>545</v>
      </c>
      <c r="F33" s="380">
        <v>44013</v>
      </c>
      <c r="G33" s="380">
        <v>44377</v>
      </c>
      <c r="H33" s="90" t="s">
        <v>25</v>
      </c>
      <c r="I33" s="92" t="s">
        <v>11</v>
      </c>
      <c r="J33" s="388">
        <v>150000</v>
      </c>
      <c r="K33" s="90" t="s">
        <v>233</v>
      </c>
      <c r="L33" s="90" t="s">
        <v>424</v>
      </c>
      <c r="M33" s="90" t="s">
        <v>234</v>
      </c>
      <c r="N33" s="90" t="s">
        <v>592</v>
      </c>
      <c r="O33" s="90" t="s">
        <v>593</v>
      </c>
    </row>
    <row r="34" spans="1:15" ht="56.4" thickTop="1" thickBot="1" x14ac:dyDescent="0.35">
      <c r="A34" s="394">
        <v>29</v>
      </c>
      <c r="B34" s="94" t="s">
        <v>10</v>
      </c>
      <c r="C34" s="90" t="s">
        <v>562</v>
      </c>
      <c r="D34" s="90" t="s">
        <v>717</v>
      </c>
      <c r="E34" s="94" t="s">
        <v>546</v>
      </c>
      <c r="F34" s="380">
        <v>44013</v>
      </c>
      <c r="G34" s="380">
        <v>44377</v>
      </c>
      <c r="H34" s="90" t="s">
        <v>25</v>
      </c>
      <c r="I34" s="92" t="s">
        <v>11</v>
      </c>
      <c r="J34" s="388">
        <v>150000</v>
      </c>
      <c r="K34" s="90" t="s">
        <v>233</v>
      </c>
      <c r="L34" s="90" t="s">
        <v>424</v>
      </c>
      <c r="M34" s="90" t="s">
        <v>234</v>
      </c>
      <c r="N34" s="90" t="s">
        <v>592</v>
      </c>
      <c r="O34" s="90" t="s">
        <v>593</v>
      </c>
    </row>
    <row r="35" spans="1:15" ht="54" thickTop="1" thickBot="1" x14ac:dyDescent="0.35">
      <c r="A35" s="394">
        <v>29</v>
      </c>
      <c r="B35" s="94" t="s">
        <v>10</v>
      </c>
      <c r="C35" s="90" t="s">
        <v>562</v>
      </c>
      <c r="D35" s="90" t="s">
        <v>547</v>
      </c>
      <c r="E35" s="94" t="s">
        <v>548</v>
      </c>
      <c r="F35" s="380">
        <v>44013</v>
      </c>
      <c r="G35" s="380">
        <v>44377</v>
      </c>
      <c r="H35" s="90" t="s">
        <v>25</v>
      </c>
      <c r="I35" s="92" t="s">
        <v>11</v>
      </c>
      <c r="J35" s="388">
        <v>150000</v>
      </c>
      <c r="K35" s="90" t="s">
        <v>233</v>
      </c>
      <c r="L35" s="90" t="s">
        <v>424</v>
      </c>
      <c r="M35" s="90" t="s">
        <v>234</v>
      </c>
      <c r="N35" s="90" t="s">
        <v>592</v>
      </c>
      <c r="O35" s="90" t="s">
        <v>593</v>
      </c>
    </row>
    <row r="36" spans="1:15" ht="54" thickTop="1" thickBot="1" x14ac:dyDescent="0.35">
      <c r="A36" s="394" t="s">
        <v>551</v>
      </c>
      <c r="B36" s="94" t="s">
        <v>10</v>
      </c>
      <c r="C36" s="90" t="s">
        <v>562</v>
      </c>
      <c r="D36" s="90" t="s">
        <v>718</v>
      </c>
      <c r="E36" s="94" t="s">
        <v>549</v>
      </c>
      <c r="F36" s="380">
        <v>44013</v>
      </c>
      <c r="G36" s="380">
        <v>44377</v>
      </c>
      <c r="H36" s="90" t="s">
        <v>25</v>
      </c>
      <c r="I36" s="92" t="s">
        <v>11</v>
      </c>
      <c r="J36" s="388">
        <v>550000</v>
      </c>
      <c r="K36" s="90" t="s">
        <v>233</v>
      </c>
      <c r="L36" s="90" t="s">
        <v>424</v>
      </c>
      <c r="M36" s="90" t="s">
        <v>234</v>
      </c>
      <c r="N36" s="90" t="s">
        <v>592</v>
      </c>
      <c r="O36" s="90" t="s">
        <v>593</v>
      </c>
    </row>
    <row r="37" spans="1:15" ht="54" thickTop="1" thickBot="1" x14ac:dyDescent="0.35">
      <c r="A37" s="394">
        <v>2</v>
      </c>
      <c r="B37" s="94" t="s">
        <v>10</v>
      </c>
      <c r="C37" s="90" t="s">
        <v>562</v>
      </c>
      <c r="D37" s="90" t="s">
        <v>719</v>
      </c>
      <c r="E37" s="94" t="s">
        <v>550</v>
      </c>
      <c r="F37" s="380">
        <v>44013</v>
      </c>
      <c r="G37" s="380">
        <v>44377</v>
      </c>
      <c r="H37" s="90" t="s">
        <v>25</v>
      </c>
      <c r="I37" s="92" t="s">
        <v>11</v>
      </c>
      <c r="J37" s="388">
        <v>150000</v>
      </c>
      <c r="K37" s="90" t="s">
        <v>233</v>
      </c>
      <c r="L37" s="90" t="s">
        <v>424</v>
      </c>
      <c r="M37" s="90" t="s">
        <v>430</v>
      </c>
      <c r="N37" s="90" t="s">
        <v>592</v>
      </c>
      <c r="O37" s="90" t="s">
        <v>593</v>
      </c>
    </row>
    <row r="38" spans="1:15" ht="54" thickTop="1" thickBot="1" x14ac:dyDescent="0.35">
      <c r="A38" s="394">
        <v>21</v>
      </c>
      <c r="B38" s="94" t="s">
        <v>10</v>
      </c>
      <c r="C38" s="90" t="s">
        <v>562</v>
      </c>
      <c r="D38" s="90" t="s">
        <v>713</v>
      </c>
      <c r="E38" s="94" t="s">
        <v>549</v>
      </c>
      <c r="F38" s="380">
        <v>44013</v>
      </c>
      <c r="G38" s="380">
        <v>44377</v>
      </c>
      <c r="H38" s="90" t="s">
        <v>25</v>
      </c>
      <c r="I38" s="92" t="s">
        <v>11</v>
      </c>
      <c r="J38" s="388">
        <v>150000</v>
      </c>
      <c r="K38" s="90" t="s">
        <v>233</v>
      </c>
      <c r="L38" s="90" t="s">
        <v>424</v>
      </c>
      <c r="M38" s="90" t="s">
        <v>234</v>
      </c>
      <c r="N38" s="90" t="s">
        <v>592</v>
      </c>
      <c r="O38" s="90" t="s">
        <v>593</v>
      </c>
    </row>
    <row r="39" spans="1:15" ht="70.2" thickTop="1" thickBot="1" x14ac:dyDescent="0.35">
      <c r="A39" s="593" t="s">
        <v>23</v>
      </c>
      <c r="B39" s="589" t="s">
        <v>10</v>
      </c>
      <c r="C39" s="595" t="s">
        <v>239</v>
      </c>
      <c r="D39" s="590" t="s">
        <v>860</v>
      </c>
      <c r="E39" s="590" t="s">
        <v>856</v>
      </c>
      <c r="F39" s="380">
        <v>44013</v>
      </c>
      <c r="G39" s="380">
        <v>44377</v>
      </c>
      <c r="H39" s="590" t="s">
        <v>26</v>
      </c>
      <c r="I39" s="591" t="s">
        <v>11</v>
      </c>
      <c r="J39" s="592">
        <v>400000</v>
      </c>
      <c r="K39" s="590" t="s">
        <v>27</v>
      </c>
      <c r="L39" s="590" t="s">
        <v>857</v>
      </c>
      <c r="M39" s="590" t="s">
        <v>29</v>
      </c>
      <c r="N39" s="590" t="s">
        <v>858</v>
      </c>
      <c r="O39" s="590" t="s">
        <v>859</v>
      </c>
    </row>
    <row r="40" spans="1:15" ht="56.4" thickTop="1" thickBot="1" x14ac:dyDescent="0.35">
      <c r="A40" s="593" t="s">
        <v>23</v>
      </c>
      <c r="B40" s="589" t="s">
        <v>10</v>
      </c>
      <c r="C40" s="595" t="s">
        <v>239</v>
      </c>
      <c r="D40" s="590" t="s">
        <v>861</v>
      </c>
      <c r="E40" s="590" t="s">
        <v>862</v>
      </c>
      <c r="F40" s="380">
        <v>44013</v>
      </c>
      <c r="G40" s="380">
        <v>44377</v>
      </c>
      <c r="H40" s="590" t="s">
        <v>25</v>
      </c>
      <c r="I40" s="591" t="s">
        <v>11</v>
      </c>
      <c r="J40" s="592">
        <v>1600000</v>
      </c>
      <c r="K40" s="90" t="s">
        <v>233</v>
      </c>
      <c r="L40" s="90" t="s">
        <v>424</v>
      </c>
      <c r="M40" s="90" t="s">
        <v>594</v>
      </c>
      <c r="N40" s="90" t="s">
        <v>429</v>
      </c>
      <c r="O40" s="90" t="s">
        <v>595</v>
      </c>
    </row>
    <row r="41" spans="1:15" ht="42.6" thickTop="1" thickBot="1" x14ac:dyDescent="0.35">
      <c r="A41" s="386" t="s">
        <v>23</v>
      </c>
      <c r="B41" s="94" t="s">
        <v>10</v>
      </c>
      <c r="C41" s="387" t="s">
        <v>239</v>
      </c>
      <c r="D41" s="90" t="s">
        <v>663</v>
      </c>
      <c r="E41" s="90" t="s">
        <v>664</v>
      </c>
      <c r="F41" s="380">
        <v>44013</v>
      </c>
      <c r="G41" s="380">
        <v>44377</v>
      </c>
      <c r="H41" s="90" t="s">
        <v>26</v>
      </c>
      <c r="I41" s="92" t="s">
        <v>11</v>
      </c>
      <c r="J41" s="395">
        <v>400000</v>
      </c>
      <c r="K41" s="90" t="s">
        <v>233</v>
      </c>
      <c r="L41" s="90" t="s">
        <v>424</v>
      </c>
      <c r="M41" s="90" t="s">
        <v>234</v>
      </c>
      <c r="N41" s="90" t="s">
        <v>665</v>
      </c>
      <c r="O41" s="90" t="s">
        <v>434</v>
      </c>
    </row>
    <row r="42" spans="1:15" ht="42.6" thickTop="1" thickBot="1" x14ac:dyDescent="0.35">
      <c r="A42" s="386" t="s">
        <v>17</v>
      </c>
      <c r="B42" s="94" t="s">
        <v>10</v>
      </c>
      <c r="C42" s="387" t="s">
        <v>239</v>
      </c>
      <c r="D42" s="90" t="s">
        <v>666</v>
      </c>
      <c r="E42" s="90" t="s">
        <v>668</v>
      </c>
      <c r="F42" s="380">
        <v>44013</v>
      </c>
      <c r="G42" s="380">
        <v>44377</v>
      </c>
      <c r="H42" s="90" t="s">
        <v>26</v>
      </c>
      <c r="I42" s="92" t="s">
        <v>11</v>
      </c>
      <c r="J42" s="395">
        <v>15000</v>
      </c>
      <c r="K42" s="90" t="s">
        <v>233</v>
      </c>
      <c r="L42" s="90" t="s">
        <v>424</v>
      </c>
      <c r="M42" s="90" t="s">
        <v>430</v>
      </c>
      <c r="N42" s="90" t="s">
        <v>667</v>
      </c>
      <c r="O42" s="90" t="s">
        <v>434</v>
      </c>
    </row>
    <row r="43" spans="1:15" ht="42.6" thickTop="1" thickBot="1" x14ac:dyDescent="0.35">
      <c r="A43" s="386" t="s">
        <v>17</v>
      </c>
      <c r="B43" s="94" t="s">
        <v>10</v>
      </c>
      <c r="C43" s="387" t="s">
        <v>239</v>
      </c>
      <c r="D43" s="90" t="s">
        <v>671</v>
      </c>
      <c r="E43" s="90" t="s">
        <v>669</v>
      </c>
      <c r="F43" s="380">
        <v>44013</v>
      </c>
      <c r="G43" s="380">
        <v>44377</v>
      </c>
      <c r="H43" s="90" t="s">
        <v>25</v>
      </c>
      <c r="I43" s="92" t="s">
        <v>11</v>
      </c>
      <c r="J43" s="395">
        <v>60000</v>
      </c>
      <c r="K43" s="90" t="s">
        <v>233</v>
      </c>
      <c r="L43" s="90" t="s">
        <v>424</v>
      </c>
      <c r="M43" s="90" t="s">
        <v>430</v>
      </c>
      <c r="N43" s="90" t="s">
        <v>670</v>
      </c>
      <c r="O43" s="90" t="s">
        <v>434</v>
      </c>
    </row>
    <row r="44" spans="1:15" ht="42.6" thickTop="1" thickBot="1" x14ac:dyDescent="0.35">
      <c r="A44" s="386" t="s">
        <v>17</v>
      </c>
      <c r="B44" s="387" t="s">
        <v>10</v>
      </c>
      <c r="C44" s="387" t="s">
        <v>239</v>
      </c>
      <c r="D44" s="90" t="s">
        <v>672</v>
      </c>
      <c r="E44" s="90" t="s">
        <v>673</v>
      </c>
      <c r="F44" s="380">
        <v>44013</v>
      </c>
      <c r="G44" s="380">
        <v>44377</v>
      </c>
      <c r="H44" s="90" t="s">
        <v>25</v>
      </c>
      <c r="I44" s="92" t="s">
        <v>11</v>
      </c>
      <c r="J44" s="395">
        <v>50000</v>
      </c>
      <c r="K44" s="90" t="s">
        <v>233</v>
      </c>
      <c r="L44" s="90" t="s">
        <v>424</v>
      </c>
      <c r="M44" s="90" t="s">
        <v>430</v>
      </c>
      <c r="N44" s="90" t="s">
        <v>674</v>
      </c>
      <c r="O44" s="90" t="s">
        <v>434</v>
      </c>
    </row>
    <row r="45" spans="1:15" ht="42.6" thickTop="1" thickBot="1" x14ac:dyDescent="0.35">
      <c r="A45" s="386" t="s">
        <v>17</v>
      </c>
      <c r="B45" s="387" t="s">
        <v>10</v>
      </c>
      <c r="C45" s="387" t="s">
        <v>239</v>
      </c>
      <c r="D45" s="90" t="s">
        <v>675</v>
      </c>
      <c r="E45" s="90" t="s">
        <v>679</v>
      </c>
      <c r="F45" s="380">
        <v>44013</v>
      </c>
      <c r="G45" s="380">
        <v>44377</v>
      </c>
      <c r="H45" s="90" t="s">
        <v>26</v>
      </c>
      <c r="I45" s="92" t="s">
        <v>11</v>
      </c>
      <c r="J45" s="395">
        <v>20000</v>
      </c>
      <c r="K45" s="90" t="s">
        <v>233</v>
      </c>
      <c r="L45" s="90" t="s">
        <v>424</v>
      </c>
      <c r="M45" s="90" t="s">
        <v>430</v>
      </c>
      <c r="N45" s="90" t="s">
        <v>679</v>
      </c>
      <c r="O45" s="90" t="s">
        <v>434</v>
      </c>
    </row>
    <row r="46" spans="1:15" ht="42.6" thickTop="1" thickBot="1" x14ac:dyDescent="0.35">
      <c r="A46" s="386" t="s">
        <v>17</v>
      </c>
      <c r="B46" s="387" t="s">
        <v>10</v>
      </c>
      <c r="C46" s="387" t="s">
        <v>19</v>
      </c>
      <c r="D46" s="90" t="s">
        <v>676</v>
      </c>
      <c r="E46" s="90" t="s">
        <v>678</v>
      </c>
      <c r="F46" s="380">
        <v>44013</v>
      </c>
      <c r="G46" s="380">
        <v>44377</v>
      </c>
      <c r="H46" s="90" t="s">
        <v>25</v>
      </c>
      <c r="I46" s="92" t="s">
        <v>11</v>
      </c>
      <c r="J46" s="395">
        <v>20000</v>
      </c>
      <c r="K46" s="90" t="s">
        <v>233</v>
      </c>
      <c r="L46" s="90" t="s">
        <v>424</v>
      </c>
      <c r="M46" s="90" t="s">
        <v>430</v>
      </c>
      <c r="N46" s="90" t="s">
        <v>678</v>
      </c>
      <c r="O46" s="90" t="s">
        <v>434</v>
      </c>
    </row>
    <row r="47" spans="1:15" ht="56.4" thickTop="1" thickBot="1" x14ac:dyDescent="0.35">
      <c r="A47" s="386" t="s">
        <v>17</v>
      </c>
      <c r="B47" s="387" t="s">
        <v>10</v>
      </c>
      <c r="C47" s="387" t="s">
        <v>19</v>
      </c>
      <c r="D47" s="90" t="s">
        <v>677</v>
      </c>
      <c r="E47" s="90" t="s">
        <v>680</v>
      </c>
      <c r="F47" s="380">
        <v>44013</v>
      </c>
      <c r="G47" s="380">
        <v>44377</v>
      </c>
      <c r="H47" s="90" t="s">
        <v>25</v>
      </c>
      <c r="I47" s="92" t="s">
        <v>11</v>
      </c>
      <c r="J47" s="395">
        <v>20000</v>
      </c>
      <c r="K47" s="90" t="s">
        <v>233</v>
      </c>
      <c r="L47" s="90" t="s">
        <v>424</v>
      </c>
      <c r="M47" s="90" t="s">
        <v>430</v>
      </c>
      <c r="N47" s="90" t="s">
        <v>681</v>
      </c>
      <c r="O47" s="90" t="s">
        <v>434</v>
      </c>
    </row>
    <row r="48" spans="1:15" ht="42.6" thickTop="1" thickBot="1" x14ac:dyDescent="0.35">
      <c r="A48" s="386" t="s">
        <v>17</v>
      </c>
      <c r="B48" s="387" t="s">
        <v>10</v>
      </c>
      <c r="C48" s="387" t="s">
        <v>19</v>
      </c>
      <c r="D48" s="90" t="s">
        <v>683</v>
      </c>
      <c r="E48" s="90" t="s">
        <v>682</v>
      </c>
      <c r="F48" s="380">
        <v>44013</v>
      </c>
      <c r="G48" s="380">
        <v>44377</v>
      </c>
      <c r="H48" s="90" t="s">
        <v>25</v>
      </c>
      <c r="I48" s="92" t="s">
        <v>11</v>
      </c>
      <c r="J48" s="395">
        <v>110000</v>
      </c>
      <c r="K48" s="90" t="s">
        <v>233</v>
      </c>
      <c r="L48" s="90" t="s">
        <v>424</v>
      </c>
      <c r="M48" s="90" t="s">
        <v>430</v>
      </c>
      <c r="N48" s="90" t="s">
        <v>684</v>
      </c>
      <c r="O48" s="90" t="s">
        <v>434</v>
      </c>
    </row>
    <row r="49" spans="1:15" ht="56.4" thickTop="1" thickBot="1" x14ac:dyDescent="0.35">
      <c r="A49" s="394">
        <v>29</v>
      </c>
      <c r="B49" s="387" t="s">
        <v>10</v>
      </c>
      <c r="C49" s="90" t="s">
        <v>19</v>
      </c>
      <c r="D49" s="90" t="s">
        <v>685</v>
      </c>
      <c r="E49" s="90" t="s">
        <v>529</v>
      </c>
      <c r="F49" s="380">
        <v>44013</v>
      </c>
      <c r="G49" s="380">
        <v>44377</v>
      </c>
      <c r="H49" s="90" t="s">
        <v>25</v>
      </c>
      <c r="I49" s="92" t="s">
        <v>11</v>
      </c>
      <c r="J49" s="388">
        <v>600000</v>
      </c>
      <c r="K49" s="90" t="s">
        <v>27</v>
      </c>
      <c r="L49" s="90" t="s">
        <v>424</v>
      </c>
      <c r="M49" s="90" t="s">
        <v>432</v>
      </c>
      <c r="N49" s="90" t="s">
        <v>530</v>
      </c>
      <c r="O49" s="90" t="s">
        <v>433</v>
      </c>
    </row>
    <row r="50" spans="1:15" ht="56.4" thickTop="1" thickBot="1" x14ac:dyDescent="0.35">
      <c r="A50" s="394">
        <v>29</v>
      </c>
      <c r="B50" s="387" t="s">
        <v>10</v>
      </c>
      <c r="C50" s="90" t="s">
        <v>19</v>
      </c>
      <c r="D50" s="90" t="s">
        <v>686</v>
      </c>
      <c r="E50" s="90" t="s">
        <v>687</v>
      </c>
      <c r="F50" s="380">
        <v>44013</v>
      </c>
      <c r="G50" s="380">
        <v>44377</v>
      </c>
      <c r="H50" s="90" t="s">
        <v>25</v>
      </c>
      <c r="I50" s="92" t="s">
        <v>11</v>
      </c>
      <c r="J50" s="388">
        <v>400000</v>
      </c>
      <c r="K50" s="90" t="s">
        <v>27</v>
      </c>
      <c r="L50" s="90" t="s">
        <v>424</v>
      </c>
      <c r="M50" s="90" t="s">
        <v>432</v>
      </c>
      <c r="N50" s="90" t="s">
        <v>530</v>
      </c>
      <c r="O50" s="90" t="s">
        <v>433</v>
      </c>
    </row>
    <row r="51" spans="1:15" ht="70.2" thickTop="1" thickBot="1" x14ac:dyDescent="0.35">
      <c r="A51" s="386" t="s">
        <v>532</v>
      </c>
      <c r="B51" s="94" t="s">
        <v>10</v>
      </c>
      <c r="C51" s="90" t="s">
        <v>19</v>
      </c>
      <c r="D51" s="90" t="s">
        <v>864</v>
      </c>
      <c r="E51" s="90" t="s">
        <v>863</v>
      </c>
      <c r="F51" s="380">
        <v>44013</v>
      </c>
      <c r="G51" s="380">
        <v>44377</v>
      </c>
      <c r="H51" s="396" t="s">
        <v>196</v>
      </c>
      <c r="I51" s="92" t="s">
        <v>11</v>
      </c>
      <c r="J51" s="388">
        <v>7000000</v>
      </c>
      <c r="K51" s="94" t="s">
        <v>425</v>
      </c>
      <c r="L51" s="94" t="s">
        <v>426</v>
      </c>
      <c r="M51" s="94" t="s">
        <v>253</v>
      </c>
      <c r="N51" s="94" t="s">
        <v>427</v>
      </c>
      <c r="O51" s="90" t="s">
        <v>428</v>
      </c>
    </row>
    <row r="52" spans="1:15" ht="42.6" thickTop="1" thickBot="1" x14ac:dyDescent="0.35">
      <c r="A52" s="593">
        <v>4</v>
      </c>
      <c r="B52" s="94" t="s">
        <v>10</v>
      </c>
      <c r="C52" s="90" t="s">
        <v>13</v>
      </c>
      <c r="D52" s="90" t="s">
        <v>866</v>
      </c>
      <c r="E52" s="94" t="s">
        <v>865</v>
      </c>
      <c r="F52" s="380">
        <v>44013</v>
      </c>
      <c r="G52" s="380">
        <v>44377</v>
      </c>
      <c r="H52" s="90" t="s">
        <v>25</v>
      </c>
      <c r="I52" s="92" t="s">
        <v>20</v>
      </c>
      <c r="J52" s="388">
        <v>6876663.4000000004</v>
      </c>
      <c r="K52" s="90" t="s">
        <v>591</v>
      </c>
      <c r="L52" s="90" t="s">
        <v>591</v>
      </c>
      <c r="M52" s="90" t="s">
        <v>591</v>
      </c>
      <c r="N52" s="90" t="s">
        <v>528</v>
      </c>
      <c r="O52" s="90" t="s">
        <v>597</v>
      </c>
    </row>
    <row r="53" spans="1:15" ht="42.6" thickTop="1" thickBot="1" x14ac:dyDescent="0.35">
      <c r="A53" s="394">
        <v>12</v>
      </c>
      <c r="B53" s="387" t="s">
        <v>10</v>
      </c>
      <c r="C53" s="90" t="s">
        <v>13</v>
      </c>
      <c r="D53" s="90" t="s">
        <v>689</v>
      </c>
      <c r="E53" s="94" t="s">
        <v>690</v>
      </c>
      <c r="F53" s="380">
        <v>44013</v>
      </c>
      <c r="G53" s="380">
        <v>44377</v>
      </c>
      <c r="H53" s="90" t="s">
        <v>25</v>
      </c>
      <c r="I53" s="92" t="s">
        <v>20</v>
      </c>
      <c r="J53" s="388">
        <v>10700000</v>
      </c>
      <c r="K53" s="90" t="s">
        <v>591</v>
      </c>
      <c r="L53" s="90" t="s">
        <v>591</v>
      </c>
      <c r="M53" s="90" t="s">
        <v>591</v>
      </c>
      <c r="N53" s="90" t="s">
        <v>528</v>
      </c>
      <c r="O53" s="90" t="s">
        <v>597</v>
      </c>
    </row>
    <row r="54" spans="1:15" ht="56.4" thickTop="1" thickBot="1" x14ac:dyDescent="0.35">
      <c r="A54" s="386" t="s">
        <v>531</v>
      </c>
      <c r="B54" s="387" t="s">
        <v>10</v>
      </c>
      <c r="C54" s="90" t="s">
        <v>13</v>
      </c>
      <c r="D54" s="90" t="s">
        <v>692</v>
      </c>
      <c r="E54" s="94" t="s">
        <v>688</v>
      </c>
      <c r="F54" s="380">
        <v>44013</v>
      </c>
      <c r="G54" s="380">
        <v>44377</v>
      </c>
      <c r="H54" s="90" t="s">
        <v>25</v>
      </c>
      <c r="I54" s="92" t="s">
        <v>20</v>
      </c>
      <c r="J54" s="388">
        <v>13623962.619999999</v>
      </c>
      <c r="K54" s="90" t="s">
        <v>591</v>
      </c>
      <c r="L54" s="90" t="s">
        <v>591</v>
      </c>
      <c r="M54" s="90" t="s">
        <v>591</v>
      </c>
      <c r="N54" s="90" t="s">
        <v>528</v>
      </c>
      <c r="O54" s="90" t="s">
        <v>597</v>
      </c>
    </row>
    <row r="55" spans="1:15" ht="56.4" thickTop="1" thickBot="1" x14ac:dyDescent="0.35">
      <c r="A55" s="394">
        <v>26</v>
      </c>
      <c r="B55" s="94" t="s">
        <v>10</v>
      </c>
      <c r="C55" s="90" t="s">
        <v>562</v>
      </c>
      <c r="D55" s="90" t="s">
        <v>691</v>
      </c>
      <c r="E55" s="94" t="s">
        <v>564</v>
      </c>
      <c r="F55" s="380">
        <v>44013</v>
      </c>
      <c r="G55" s="380">
        <v>44377</v>
      </c>
      <c r="H55" s="90" t="s">
        <v>25</v>
      </c>
      <c r="I55" s="92" t="s">
        <v>240</v>
      </c>
      <c r="J55" s="388">
        <v>9200000</v>
      </c>
      <c r="K55" s="90" t="s">
        <v>591</v>
      </c>
      <c r="L55" s="90" t="s">
        <v>598</v>
      </c>
      <c r="M55" s="90" t="s">
        <v>599</v>
      </c>
      <c r="N55" s="90" t="s">
        <v>600</v>
      </c>
      <c r="O55" s="90" t="s">
        <v>601</v>
      </c>
    </row>
    <row r="56" spans="1:15" ht="54" thickTop="1" thickBot="1" x14ac:dyDescent="0.35">
      <c r="A56" s="394">
        <v>10</v>
      </c>
      <c r="B56" s="387" t="s">
        <v>10</v>
      </c>
      <c r="C56" s="90" t="s">
        <v>16</v>
      </c>
      <c r="D56" s="90" t="s">
        <v>693</v>
      </c>
      <c r="E56" s="94" t="s">
        <v>694</v>
      </c>
      <c r="F56" s="380">
        <v>44013</v>
      </c>
      <c r="G56" s="380">
        <v>44377</v>
      </c>
      <c r="H56" s="90" t="s">
        <v>25</v>
      </c>
      <c r="I56" s="92" t="s">
        <v>240</v>
      </c>
      <c r="J56" s="388">
        <v>300000</v>
      </c>
      <c r="K56" s="90" t="s">
        <v>27</v>
      </c>
      <c r="L56" s="90" t="s">
        <v>431</v>
      </c>
      <c r="M56" s="90" t="s">
        <v>521</v>
      </c>
      <c r="N56" s="90" t="s">
        <v>602</v>
      </c>
      <c r="O56" s="90" t="s">
        <v>603</v>
      </c>
    </row>
    <row r="57" spans="1:15" ht="67.2" thickTop="1" thickBot="1" x14ac:dyDescent="0.35">
      <c r="A57" s="386">
        <v>4</v>
      </c>
      <c r="B57" s="387" t="s">
        <v>10</v>
      </c>
      <c r="C57" s="387" t="s">
        <v>563</v>
      </c>
      <c r="D57" s="90" t="s">
        <v>697</v>
      </c>
      <c r="E57" s="94" t="s">
        <v>695</v>
      </c>
      <c r="F57" s="380">
        <v>44013</v>
      </c>
      <c r="G57" s="380">
        <v>44377</v>
      </c>
      <c r="H57" s="90" t="s">
        <v>25</v>
      </c>
      <c r="I57" s="92" t="s">
        <v>240</v>
      </c>
      <c r="J57" s="395">
        <v>3261918.6</v>
      </c>
      <c r="K57" s="90" t="s">
        <v>566</v>
      </c>
      <c r="L57" s="90" t="s">
        <v>591</v>
      </c>
      <c r="M57" s="90" t="s">
        <v>591</v>
      </c>
      <c r="N57" s="90" t="s">
        <v>528</v>
      </c>
      <c r="O57" s="90" t="s">
        <v>597</v>
      </c>
    </row>
    <row r="58" spans="1:15" ht="42.6" thickTop="1" thickBot="1" x14ac:dyDescent="0.35">
      <c r="A58" s="394">
        <v>10</v>
      </c>
      <c r="B58" s="387" t="s">
        <v>10</v>
      </c>
      <c r="C58" s="90" t="s">
        <v>16</v>
      </c>
      <c r="D58" s="90" t="s">
        <v>696</v>
      </c>
      <c r="E58" s="94" t="s">
        <v>698</v>
      </c>
      <c r="F58" s="380">
        <v>44013</v>
      </c>
      <c r="G58" s="380">
        <v>44377</v>
      </c>
      <c r="H58" s="90" t="s">
        <v>25</v>
      </c>
      <c r="I58" s="92" t="s">
        <v>240</v>
      </c>
      <c r="J58" s="388">
        <v>7000000</v>
      </c>
      <c r="K58" s="90" t="s">
        <v>27</v>
      </c>
      <c r="L58" s="90" t="s">
        <v>431</v>
      </c>
      <c r="M58" s="90" t="s">
        <v>521</v>
      </c>
      <c r="N58" s="90" t="s">
        <v>528</v>
      </c>
      <c r="O58" s="90" t="s">
        <v>603</v>
      </c>
    </row>
    <row r="59" spans="1:15" ht="56.4" thickTop="1" thickBot="1" x14ac:dyDescent="0.35">
      <c r="A59" s="386">
        <v>1</v>
      </c>
      <c r="B59" s="387" t="s">
        <v>10</v>
      </c>
      <c r="C59" s="387" t="s">
        <v>563</v>
      </c>
      <c r="D59" s="90" t="s">
        <v>700</v>
      </c>
      <c r="E59" s="94" t="s">
        <v>699</v>
      </c>
      <c r="F59" s="380">
        <v>44013</v>
      </c>
      <c r="G59" s="380">
        <v>44377</v>
      </c>
      <c r="H59" s="90" t="s">
        <v>25</v>
      </c>
      <c r="I59" s="92" t="s">
        <v>240</v>
      </c>
      <c r="J59" s="395">
        <v>1905005.58</v>
      </c>
      <c r="K59" s="90" t="s">
        <v>604</v>
      </c>
      <c r="L59" s="90" t="s">
        <v>429</v>
      </c>
      <c r="M59" s="90" t="s">
        <v>429</v>
      </c>
      <c r="N59" s="90" t="s">
        <v>528</v>
      </c>
      <c r="O59" s="90" t="s">
        <v>605</v>
      </c>
    </row>
    <row r="60" spans="1:15" ht="67.2" thickTop="1" thickBot="1" x14ac:dyDescent="0.35">
      <c r="A60" s="394">
        <v>10</v>
      </c>
      <c r="B60" s="387" t="s">
        <v>10</v>
      </c>
      <c r="C60" s="90" t="s">
        <v>16</v>
      </c>
      <c r="D60" s="90" t="s">
        <v>701</v>
      </c>
      <c r="E60" s="94" t="s">
        <v>710</v>
      </c>
      <c r="F60" s="380">
        <v>44013</v>
      </c>
      <c r="G60" s="380">
        <v>44377</v>
      </c>
      <c r="H60" s="90" t="s">
        <v>25</v>
      </c>
      <c r="I60" s="92" t="s">
        <v>240</v>
      </c>
      <c r="J60" s="388">
        <v>300000</v>
      </c>
      <c r="K60" s="90" t="s">
        <v>27</v>
      </c>
      <c r="L60" s="90" t="s">
        <v>431</v>
      </c>
      <c r="M60" s="90" t="s">
        <v>521</v>
      </c>
      <c r="N60" s="90" t="s">
        <v>602</v>
      </c>
      <c r="O60" s="90" t="s">
        <v>603</v>
      </c>
    </row>
    <row r="61" spans="1:15" ht="42.6" thickTop="1" thickBot="1" x14ac:dyDescent="0.35">
      <c r="A61" s="394">
        <v>10</v>
      </c>
      <c r="B61" s="387" t="s">
        <v>10</v>
      </c>
      <c r="C61" s="90" t="s">
        <v>16</v>
      </c>
      <c r="D61" s="90" t="s">
        <v>702</v>
      </c>
      <c r="E61" s="94" t="s">
        <v>709</v>
      </c>
      <c r="F61" s="380">
        <v>44013</v>
      </c>
      <c r="G61" s="380">
        <v>44377</v>
      </c>
      <c r="H61" s="90" t="s">
        <v>25</v>
      </c>
      <c r="I61" s="92" t="s">
        <v>240</v>
      </c>
      <c r="J61" s="388">
        <v>300000</v>
      </c>
      <c r="K61" s="90" t="s">
        <v>27</v>
      </c>
      <c r="L61" s="90" t="s">
        <v>431</v>
      </c>
      <c r="M61" s="90" t="s">
        <v>521</v>
      </c>
      <c r="N61" s="90" t="s">
        <v>602</v>
      </c>
      <c r="O61" s="90" t="s">
        <v>603</v>
      </c>
    </row>
    <row r="62" spans="1:15" ht="54" thickTop="1" thickBot="1" x14ac:dyDescent="0.35">
      <c r="A62" s="394">
        <v>10</v>
      </c>
      <c r="B62" s="387" t="s">
        <v>10</v>
      </c>
      <c r="C62" s="90" t="s">
        <v>16</v>
      </c>
      <c r="D62" s="90" t="s">
        <v>703</v>
      </c>
      <c r="E62" s="94" t="s">
        <v>708</v>
      </c>
      <c r="F62" s="380">
        <v>44013</v>
      </c>
      <c r="G62" s="380">
        <v>44377</v>
      </c>
      <c r="H62" s="90" t="s">
        <v>25</v>
      </c>
      <c r="I62" s="92" t="s">
        <v>240</v>
      </c>
      <c r="J62" s="388">
        <v>300000</v>
      </c>
      <c r="K62" s="90" t="s">
        <v>27</v>
      </c>
      <c r="L62" s="90" t="s">
        <v>431</v>
      </c>
      <c r="M62" s="90" t="s">
        <v>521</v>
      </c>
      <c r="N62" s="90" t="s">
        <v>602</v>
      </c>
      <c r="O62" s="90" t="s">
        <v>603</v>
      </c>
    </row>
    <row r="63" spans="1:15" ht="54" thickTop="1" thickBot="1" x14ac:dyDescent="0.35">
      <c r="A63" s="394">
        <v>10</v>
      </c>
      <c r="B63" s="387" t="s">
        <v>10</v>
      </c>
      <c r="C63" s="90" t="s">
        <v>16</v>
      </c>
      <c r="D63" s="90" t="s">
        <v>704</v>
      </c>
      <c r="E63" s="94" t="s">
        <v>707</v>
      </c>
      <c r="F63" s="380">
        <v>44013</v>
      </c>
      <c r="G63" s="380">
        <v>44377</v>
      </c>
      <c r="H63" s="90" t="s">
        <v>25</v>
      </c>
      <c r="I63" s="92" t="s">
        <v>240</v>
      </c>
      <c r="J63" s="388">
        <v>300000</v>
      </c>
      <c r="K63" s="90" t="s">
        <v>27</v>
      </c>
      <c r="L63" s="90" t="s">
        <v>431</v>
      </c>
      <c r="M63" s="90" t="s">
        <v>521</v>
      </c>
      <c r="N63" s="90" t="s">
        <v>602</v>
      </c>
      <c r="O63" s="90" t="s">
        <v>603</v>
      </c>
    </row>
    <row r="64" spans="1:15" ht="54" thickTop="1" thickBot="1" x14ac:dyDescent="0.35">
      <c r="A64" s="394">
        <v>10</v>
      </c>
      <c r="B64" s="94" t="s">
        <v>10</v>
      </c>
      <c r="C64" s="90" t="s">
        <v>16</v>
      </c>
      <c r="D64" s="90" t="s">
        <v>705</v>
      </c>
      <c r="E64" s="94" t="s">
        <v>706</v>
      </c>
      <c r="F64" s="380">
        <v>44013</v>
      </c>
      <c r="G64" s="380">
        <v>44377</v>
      </c>
      <c r="H64" s="90" t="s">
        <v>25</v>
      </c>
      <c r="I64" s="92" t="s">
        <v>240</v>
      </c>
      <c r="J64" s="388">
        <v>300000</v>
      </c>
      <c r="K64" s="90" t="s">
        <v>27</v>
      </c>
      <c r="L64" s="90" t="s">
        <v>431</v>
      </c>
      <c r="M64" s="90" t="s">
        <v>521</v>
      </c>
      <c r="N64" s="90" t="s">
        <v>602</v>
      </c>
      <c r="O64" s="90" t="s">
        <v>603</v>
      </c>
    </row>
    <row r="65" spans="1:15" ht="15" thickTop="1" thickBot="1" x14ac:dyDescent="0.35">
      <c r="A65" s="394"/>
      <c r="B65" s="94"/>
      <c r="C65" s="90"/>
      <c r="D65" s="90"/>
      <c r="E65" s="94"/>
      <c r="F65" s="380"/>
      <c r="G65" s="380"/>
      <c r="H65" s="90"/>
      <c r="I65" s="92"/>
      <c r="J65" s="388"/>
      <c r="K65" s="90"/>
      <c r="L65" s="90"/>
      <c r="M65" s="90"/>
      <c r="N65" s="90"/>
      <c r="O65" s="90"/>
    </row>
    <row r="66" spans="1:15" ht="14.4" thickTop="1" x14ac:dyDescent="0.3"/>
  </sheetData>
  <mergeCells count="1">
    <mergeCell ref="A1:O2"/>
  </mergeCells>
  <phoneticPr fontId="58" type="noConversion"/>
  <pageMargins left="0.70866141732283472" right="0.70866141732283472" top="0.74803149606299213" bottom="0.74803149606299213" header="0.31496062992125984" footer="0.31496062992125984"/>
  <pageSetup paperSize="9" scale="61" fitToHeight="0" orientation="landscape" r:id="rId1"/>
  <headerFooter>
    <oddFooter>&amp;L2020/21 SDBIP&amp;CBASIC SERVICE DELIVERY PROJECTS &amp;RPage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1"/>
  <sheetViews>
    <sheetView view="pageBreakPreview" zoomScale="82" zoomScaleNormal="100" zoomScaleSheetLayoutView="82" workbookViewId="0">
      <selection sqref="A1:XFD1048576"/>
    </sheetView>
  </sheetViews>
  <sheetFormatPr defaultRowHeight="10.199999999999999" x14ac:dyDescent="0.3"/>
  <cols>
    <col min="1" max="1" width="5.5546875" style="318" customWidth="1"/>
    <col min="2" max="2" width="13.33203125" style="318" customWidth="1"/>
    <col min="3" max="3" width="14" style="318" customWidth="1"/>
    <col min="4" max="4" width="14.5546875" style="318" customWidth="1"/>
    <col min="5" max="5" width="13.77734375" style="318" customWidth="1"/>
    <col min="6" max="6" width="11.77734375" style="318" customWidth="1"/>
    <col min="7" max="7" width="13.21875" style="318" customWidth="1"/>
    <col min="8" max="10" width="8.88671875" style="318"/>
    <col min="11" max="11" width="17.77734375" style="318" customWidth="1"/>
    <col min="12" max="12" width="21.77734375" style="318" customWidth="1"/>
    <col min="13" max="13" width="19" style="318" customWidth="1"/>
    <col min="14" max="14" width="19.5546875" style="318" customWidth="1"/>
    <col min="15" max="15" width="15.88671875" style="318" customWidth="1"/>
    <col min="16" max="16384" width="8.88671875" style="318"/>
  </cols>
  <sheetData>
    <row r="1" spans="1:15" ht="10.8" thickTop="1" x14ac:dyDescent="0.3">
      <c r="A1" s="667" t="s">
        <v>608</v>
      </c>
      <c r="B1" s="668"/>
      <c r="C1" s="668"/>
      <c r="D1" s="668"/>
      <c r="E1" s="668"/>
      <c r="F1" s="668"/>
      <c r="G1" s="668"/>
      <c r="H1" s="668"/>
      <c r="I1" s="668"/>
      <c r="J1" s="668"/>
      <c r="K1" s="668"/>
      <c r="L1" s="668"/>
      <c r="M1" s="668"/>
      <c r="N1" s="668"/>
      <c r="O1" s="669"/>
    </row>
    <row r="2" spans="1:15" ht="10.8" thickBot="1" x14ac:dyDescent="0.35">
      <c r="A2" s="670"/>
      <c r="B2" s="671"/>
      <c r="C2" s="671"/>
      <c r="D2" s="671"/>
      <c r="E2" s="671"/>
      <c r="F2" s="671"/>
      <c r="G2" s="671"/>
      <c r="H2" s="671"/>
      <c r="I2" s="671"/>
      <c r="J2" s="671"/>
      <c r="K2" s="671"/>
      <c r="L2" s="671"/>
      <c r="M2" s="671"/>
      <c r="N2" s="671"/>
      <c r="O2" s="672"/>
    </row>
    <row r="3" spans="1:15" ht="11.4" thickTop="1" thickBot="1" x14ac:dyDescent="0.35">
      <c r="A3" s="319"/>
      <c r="B3" s="348"/>
      <c r="C3" s="319" t="s">
        <v>34</v>
      </c>
      <c r="D3" s="319"/>
      <c r="E3" s="319"/>
      <c r="F3" s="319"/>
      <c r="G3" s="319"/>
      <c r="H3" s="319"/>
      <c r="I3" s="319"/>
      <c r="J3" s="319"/>
      <c r="K3" s="319"/>
      <c r="L3" s="319"/>
      <c r="M3" s="319"/>
      <c r="N3" s="319"/>
      <c r="O3" s="320"/>
    </row>
    <row r="4" spans="1:15" ht="21.6" thickTop="1" thickBot="1" x14ac:dyDescent="0.35">
      <c r="A4" s="321" t="s">
        <v>1</v>
      </c>
      <c r="B4" s="685" t="s">
        <v>2</v>
      </c>
      <c r="C4" s="685" t="s">
        <v>3</v>
      </c>
      <c r="D4" s="685" t="s">
        <v>258</v>
      </c>
      <c r="E4" s="685" t="s">
        <v>4</v>
      </c>
      <c r="F4" s="686" t="s">
        <v>5</v>
      </c>
      <c r="G4" s="686" t="s">
        <v>6</v>
      </c>
      <c r="H4" s="686" t="s">
        <v>7</v>
      </c>
      <c r="I4" s="687" t="s">
        <v>8</v>
      </c>
      <c r="J4" s="685" t="s">
        <v>255</v>
      </c>
      <c r="K4" s="389" t="s">
        <v>780</v>
      </c>
      <c r="L4" s="389" t="s">
        <v>779</v>
      </c>
      <c r="M4" s="389" t="s">
        <v>773</v>
      </c>
      <c r="N4" s="389" t="s">
        <v>781</v>
      </c>
      <c r="O4" s="687" t="s">
        <v>9</v>
      </c>
    </row>
    <row r="5" spans="1:15" s="692" customFormat="1" ht="58.8" customHeight="1" thickTop="1" thickBot="1" x14ac:dyDescent="0.25">
      <c r="A5" s="688">
        <v>29</v>
      </c>
      <c r="B5" s="689" t="s">
        <v>245</v>
      </c>
      <c r="C5" s="324" t="s">
        <v>247</v>
      </c>
      <c r="D5" s="689" t="s">
        <v>889</v>
      </c>
      <c r="E5" s="689" t="s">
        <v>888</v>
      </c>
      <c r="F5" s="322">
        <v>44013</v>
      </c>
      <c r="G5" s="322">
        <v>44377</v>
      </c>
      <c r="H5" s="689" t="s">
        <v>238</v>
      </c>
      <c r="I5" s="690" t="s">
        <v>11</v>
      </c>
      <c r="J5" s="691">
        <v>1500000</v>
      </c>
      <c r="K5" s="689" t="s">
        <v>233</v>
      </c>
      <c r="L5" s="689" t="s">
        <v>424</v>
      </c>
      <c r="M5" s="689" t="s">
        <v>234</v>
      </c>
      <c r="N5" s="689" t="s">
        <v>527</v>
      </c>
      <c r="O5" s="689" t="s">
        <v>204</v>
      </c>
    </row>
    <row r="6" spans="1:15" s="326" customFormat="1" ht="42.6" thickTop="1" thickBot="1" x14ac:dyDescent="0.35">
      <c r="A6" s="323" t="s">
        <v>17</v>
      </c>
      <c r="B6" s="324" t="s">
        <v>244</v>
      </c>
      <c r="C6" s="324" t="s">
        <v>246</v>
      </c>
      <c r="D6" s="324" t="s">
        <v>890</v>
      </c>
      <c r="E6" s="324" t="s">
        <v>241</v>
      </c>
      <c r="F6" s="322">
        <v>44013</v>
      </c>
      <c r="G6" s="322">
        <v>44377</v>
      </c>
      <c r="H6" s="324" t="s">
        <v>238</v>
      </c>
      <c r="I6" s="324" t="s">
        <v>11</v>
      </c>
      <c r="J6" s="325">
        <v>200000</v>
      </c>
      <c r="K6" s="324" t="s">
        <v>235</v>
      </c>
      <c r="L6" s="90" t="s">
        <v>583</v>
      </c>
      <c r="M6" s="324" t="s">
        <v>250</v>
      </c>
      <c r="N6" s="324" t="s">
        <v>251</v>
      </c>
      <c r="O6" s="324" t="s">
        <v>248</v>
      </c>
    </row>
    <row r="7" spans="1:15" ht="42" thickTop="1" thickBot="1" x14ac:dyDescent="0.35">
      <c r="A7" s="323" t="s">
        <v>17</v>
      </c>
      <c r="B7" s="324" t="s">
        <v>245</v>
      </c>
      <c r="C7" s="324" t="s">
        <v>247</v>
      </c>
      <c r="D7" s="324" t="s">
        <v>891</v>
      </c>
      <c r="E7" s="324" t="s">
        <v>584</v>
      </c>
      <c r="F7" s="322">
        <v>44013</v>
      </c>
      <c r="G7" s="322">
        <v>44377</v>
      </c>
      <c r="H7" s="324" t="s">
        <v>238</v>
      </c>
      <c r="I7" s="327" t="s">
        <v>11</v>
      </c>
      <c r="J7" s="328">
        <v>2431500</v>
      </c>
      <c r="K7" s="324" t="s">
        <v>567</v>
      </c>
      <c r="L7" s="324" t="s">
        <v>568</v>
      </c>
      <c r="M7" s="324" t="s">
        <v>569</v>
      </c>
      <c r="N7" s="324" t="s">
        <v>570</v>
      </c>
      <c r="O7" s="324" t="s">
        <v>249</v>
      </c>
    </row>
    <row r="8" spans="1:15" ht="42" thickTop="1" thickBot="1" x14ac:dyDescent="0.35">
      <c r="A8" s="323" t="s">
        <v>17</v>
      </c>
      <c r="B8" s="324" t="s">
        <v>245</v>
      </c>
      <c r="C8" s="324" t="s">
        <v>247</v>
      </c>
      <c r="D8" s="324" t="s">
        <v>892</v>
      </c>
      <c r="E8" s="324" t="s">
        <v>585</v>
      </c>
      <c r="F8" s="322">
        <v>44013</v>
      </c>
      <c r="G8" s="322">
        <v>44377</v>
      </c>
      <c r="H8" s="324" t="s">
        <v>238</v>
      </c>
      <c r="I8" s="327" t="s">
        <v>11</v>
      </c>
      <c r="J8" s="328">
        <v>3204000</v>
      </c>
      <c r="K8" s="324" t="s">
        <v>567</v>
      </c>
      <c r="L8" s="324" t="s">
        <v>568</v>
      </c>
      <c r="M8" s="324" t="s">
        <v>569</v>
      </c>
      <c r="N8" s="324" t="s">
        <v>570</v>
      </c>
      <c r="O8" s="324" t="s">
        <v>249</v>
      </c>
    </row>
    <row r="9" spans="1:15" s="326" customFormat="1" ht="42.6" thickTop="1" thickBot="1" x14ac:dyDescent="0.35">
      <c r="A9" s="323" t="s">
        <v>17</v>
      </c>
      <c r="B9" s="324" t="s">
        <v>244</v>
      </c>
      <c r="C9" s="324" t="s">
        <v>246</v>
      </c>
      <c r="D9" s="324" t="s">
        <v>893</v>
      </c>
      <c r="E9" s="324" t="s">
        <v>582</v>
      </c>
      <c r="F9" s="322">
        <v>44013</v>
      </c>
      <c r="G9" s="322">
        <v>44377</v>
      </c>
      <c r="H9" s="324" t="s">
        <v>238</v>
      </c>
      <c r="I9" s="324" t="s">
        <v>11</v>
      </c>
      <c r="J9" s="325">
        <v>1195000</v>
      </c>
      <c r="K9" s="324" t="s">
        <v>235</v>
      </c>
      <c r="L9" s="90" t="s">
        <v>583</v>
      </c>
      <c r="M9" s="324" t="s">
        <v>250</v>
      </c>
      <c r="N9" s="324" t="s">
        <v>251</v>
      </c>
      <c r="O9" s="324" t="s">
        <v>248</v>
      </c>
    </row>
    <row r="10" spans="1:15" ht="42" thickTop="1" thickBot="1" x14ac:dyDescent="0.35">
      <c r="A10" s="323" t="s">
        <v>17</v>
      </c>
      <c r="B10" s="324" t="s">
        <v>245</v>
      </c>
      <c r="C10" s="324" t="s">
        <v>247</v>
      </c>
      <c r="D10" s="324" t="s">
        <v>894</v>
      </c>
      <c r="E10" s="324" t="s">
        <v>242</v>
      </c>
      <c r="F10" s="322">
        <v>44013</v>
      </c>
      <c r="G10" s="322">
        <v>44377</v>
      </c>
      <c r="H10" s="324" t="s">
        <v>238</v>
      </c>
      <c r="I10" s="327" t="s">
        <v>11</v>
      </c>
      <c r="J10" s="328">
        <v>1100000</v>
      </c>
      <c r="K10" s="324" t="s">
        <v>567</v>
      </c>
      <c r="L10" s="324" t="s">
        <v>568</v>
      </c>
      <c r="M10" s="324" t="s">
        <v>569</v>
      </c>
      <c r="N10" s="324" t="s">
        <v>570</v>
      </c>
      <c r="O10" s="324" t="s">
        <v>249</v>
      </c>
    </row>
    <row r="11" spans="1:15" ht="10.8" thickTop="1" x14ac:dyDescent="0.3"/>
  </sheetData>
  <mergeCells count="1">
    <mergeCell ref="A1:O2"/>
  </mergeCells>
  <pageMargins left="0.70866141732283472" right="0.70866141732283472" top="0.74803149606299213" bottom="0.74803149606299213" header="0.31496062992125984" footer="0.31496062992125984"/>
  <pageSetup paperSize="9" scale="63" fitToHeight="0" orientation="landscape" r:id="rId1"/>
  <headerFooter>
    <oddFooter>&amp;L2020/21 SDBIP&amp;CLOCAL ECONOMIC DEVELOPMENT PROJECTS &amp;RPage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6"/>
  <sheetViews>
    <sheetView view="pageBreakPreview" zoomScale="86" zoomScaleNormal="100" zoomScaleSheetLayoutView="86" workbookViewId="0">
      <selection activeCell="I26" sqref="I26"/>
    </sheetView>
  </sheetViews>
  <sheetFormatPr defaultRowHeight="10.199999999999999" x14ac:dyDescent="0.2"/>
  <cols>
    <col min="1" max="1" width="8.88671875" style="281"/>
    <col min="2" max="2" width="12.88671875" style="281" customWidth="1"/>
    <col min="3" max="3" width="11.5546875" style="281" customWidth="1"/>
    <col min="4" max="4" width="11.88671875" style="281" customWidth="1"/>
    <col min="5" max="5" width="12.77734375" style="281" customWidth="1"/>
    <col min="6" max="6" width="9.5546875" style="281" customWidth="1"/>
    <col min="7" max="7" width="10.33203125" style="281" customWidth="1"/>
    <col min="8" max="8" width="8.88671875" style="281"/>
    <col min="9" max="9" width="8.21875" style="281" customWidth="1"/>
    <col min="10" max="10" width="9.21875" style="281" customWidth="1"/>
    <col min="11" max="11" width="15.5546875" style="281" customWidth="1"/>
    <col min="12" max="12" width="17.5546875" style="281" customWidth="1"/>
    <col min="13" max="13" width="17.44140625" style="281" customWidth="1"/>
    <col min="14" max="14" width="15.33203125" style="281" customWidth="1"/>
    <col min="15" max="15" width="13" style="281" customWidth="1"/>
    <col min="16" max="16384" width="8.88671875" style="281"/>
  </cols>
  <sheetData>
    <row r="1" spans="1:15" ht="10.8" thickTop="1" x14ac:dyDescent="0.2">
      <c r="A1" s="673" t="s">
        <v>608</v>
      </c>
      <c r="B1" s="674"/>
      <c r="C1" s="674"/>
      <c r="D1" s="674"/>
      <c r="E1" s="674"/>
      <c r="F1" s="674"/>
      <c r="G1" s="674"/>
      <c r="H1" s="674"/>
      <c r="I1" s="674"/>
      <c r="J1" s="674"/>
      <c r="K1" s="674"/>
      <c r="L1" s="674"/>
      <c r="M1" s="674"/>
      <c r="N1" s="674"/>
      <c r="O1" s="675"/>
    </row>
    <row r="2" spans="1:15" ht="10.8" thickBot="1" x14ac:dyDescent="0.25">
      <c r="A2" s="676"/>
      <c r="B2" s="677"/>
      <c r="C2" s="677"/>
      <c r="D2" s="677"/>
      <c r="E2" s="677"/>
      <c r="F2" s="677"/>
      <c r="G2" s="677"/>
      <c r="H2" s="677"/>
      <c r="I2" s="677"/>
      <c r="J2" s="677"/>
      <c r="K2" s="677"/>
      <c r="L2" s="677"/>
      <c r="M2" s="677"/>
      <c r="N2" s="677"/>
      <c r="O2" s="678"/>
    </row>
    <row r="3" spans="1:15" ht="11.4" thickTop="1" thickBot="1" x14ac:dyDescent="0.25">
      <c r="A3" s="305"/>
      <c r="B3" s="305"/>
      <c r="C3" s="305"/>
      <c r="D3" s="305" t="s">
        <v>440</v>
      </c>
      <c r="E3" s="305"/>
      <c r="F3" s="305"/>
      <c r="G3" s="305"/>
      <c r="H3" s="305"/>
      <c r="I3" s="305"/>
      <c r="J3" s="305"/>
      <c r="K3" s="305"/>
      <c r="L3" s="305"/>
      <c r="M3" s="305"/>
      <c r="N3" s="305"/>
      <c r="O3" s="306"/>
    </row>
    <row r="4" spans="1:15" ht="21.6" thickTop="1" thickBot="1" x14ac:dyDescent="0.25">
      <c r="A4" s="397" t="s">
        <v>439</v>
      </c>
      <c r="B4" s="308" t="s">
        <v>2</v>
      </c>
      <c r="C4" s="308" t="s">
        <v>3</v>
      </c>
      <c r="D4" s="308" t="s">
        <v>258</v>
      </c>
      <c r="E4" s="308" t="s">
        <v>4</v>
      </c>
      <c r="F4" s="309" t="s">
        <v>5</v>
      </c>
      <c r="G4" s="309" t="s">
        <v>6</v>
      </c>
      <c r="H4" s="309" t="s">
        <v>7</v>
      </c>
      <c r="I4" s="310" t="s">
        <v>8</v>
      </c>
      <c r="J4" s="308" t="s">
        <v>254</v>
      </c>
      <c r="K4" s="271" t="s">
        <v>775</v>
      </c>
      <c r="L4" s="271" t="s">
        <v>776</v>
      </c>
      <c r="M4" s="271" t="s">
        <v>777</v>
      </c>
      <c r="N4" s="271" t="s">
        <v>778</v>
      </c>
      <c r="O4" s="310" t="s">
        <v>9</v>
      </c>
    </row>
    <row r="5" spans="1:15" ht="65.400000000000006" customHeight="1" thickTop="1" thickBot="1" x14ac:dyDescent="0.25">
      <c r="A5" s="383"/>
      <c r="B5" s="384"/>
      <c r="C5" s="383"/>
      <c r="D5" s="383"/>
      <c r="E5" s="383"/>
      <c r="F5" s="380"/>
      <c r="G5" s="380"/>
      <c r="H5" s="383"/>
      <c r="I5" s="383"/>
      <c r="J5" s="398"/>
      <c r="K5" s="383"/>
      <c r="L5" s="383"/>
      <c r="M5" s="383"/>
      <c r="N5" s="383"/>
      <c r="O5" s="383"/>
    </row>
    <row r="6" spans="1:15" ht="10.8" thickTop="1" x14ac:dyDescent="0.2"/>
  </sheetData>
  <mergeCells count="1">
    <mergeCell ref="A1:O2"/>
  </mergeCells>
  <pageMargins left="0.70866141732283472" right="0.70866141732283472" top="0.74803149606299213" bottom="0.74803149606299213" header="0.31496062992125984" footer="0.31496062992125984"/>
  <pageSetup paperSize="9" scale="69" fitToHeight="0" orientation="landscape" r:id="rId1"/>
  <headerFooter>
    <oddFooter>&amp;L2020/21 SDBIP&amp;CMUNICIPAL FINANCIAL VIABILITY PROJECTS &amp;RPage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8"/>
  <sheetViews>
    <sheetView view="pageBreakPreview" zoomScale="91" zoomScaleNormal="100" zoomScaleSheetLayoutView="91" workbookViewId="0">
      <selection activeCell="A6" sqref="A6:XFD6"/>
    </sheetView>
  </sheetViews>
  <sheetFormatPr defaultRowHeight="10.199999999999999" x14ac:dyDescent="0.2"/>
  <cols>
    <col min="1" max="1" width="7.77734375" style="281" customWidth="1"/>
    <col min="2" max="2" width="12.88671875" style="281" customWidth="1"/>
    <col min="3" max="3" width="10.88671875" style="281" customWidth="1"/>
    <col min="4" max="4" width="13.88671875" style="281" customWidth="1"/>
    <col min="5" max="5" width="12.33203125" style="281" customWidth="1"/>
    <col min="6" max="6" width="11" style="281" customWidth="1"/>
    <col min="7" max="7" width="10.5546875" style="281" customWidth="1"/>
    <col min="8" max="8" width="8.88671875" style="281"/>
    <col min="9" max="9" width="8.88671875" style="281" customWidth="1"/>
    <col min="10" max="10" width="11.33203125" style="281" customWidth="1"/>
    <col min="11" max="11" width="14.33203125" style="281" customWidth="1"/>
    <col min="12" max="12" width="15.33203125" style="281" customWidth="1"/>
    <col min="13" max="13" width="14.88671875" style="281" customWidth="1"/>
    <col min="14" max="14" width="15.5546875" style="281" customWidth="1"/>
    <col min="15" max="15" width="10.6640625" style="281" customWidth="1"/>
    <col min="16" max="16384" width="8.88671875" style="281"/>
  </cols>
  <sheetData>
    <row r="1" spans="1:15" ht="10.8" thickTop="1" x14ac:dyDescent="0.2">
      <c r="A1" s="655" t="s">
        <v>770</v>
      </c>
      <c r="B1" s="656"/>
      <c r="C1" s="656"/>
      <c r="D1" s="656"/>
      <c r="E1" s="656"/>
      <c r="F1" s="656"/>
      <c r="G1" s="656"/>
      <c r="H1" s="656"/>
      <c r="I1" s="656"/>
      <c r="J1" s="656"/>
      <c r="K1" s="656"/>
      <c r="L1" s="656"/>
      <c r="M1" s="656"/>
      <c r="N1" s="656"/>
      <c r="O1" s="657"/>
    </row>
    <row r="2" spans="1:15" ht="10.8" thickBot="1" x14ac:dyDescent="0.25">
      <c r="A2" s="658"/>
      <c r="B2" s="659"/>
      <c r="C2" s="659"/>
      <c r="D2" s="659"/>
      <c r="E2" s="659"/>
      <c r="F2" s="659"/>
      <c r="G2" s="659"/>
      <c r="H2" s="659"/>
      <c r="I2" s="659"/>
      <c r="J2" s="659"/>
      <c r="K2" s="659"/>
      <c r="L2" s="659"/>
      <c r="M2" s="659"/>
      <c r="N2" s="659"/>
      <c r="O2" s="660"/>
    </row>
    <row r="3" spans="1:15" ht="11.4" thickTop="1" thickBot="1" x14ac:dyDescent="0.25">
      <c r="A3" s="314"/>
      <c r="B3" s="315"/>
      <c r="C3" s="315"/>
      <c r="D3" s="315"/>
      <c r="E3" s="315" t="s">
        <v>35</v>
      </c>
      <c r="F3" s="315"/>
      <c r="G3" s="315"/>
      <c r="H3" s="315"/>
      <c r="I3" s="315"/>
      <c r="J3" s="315"/>
      <c r="K3" s="315"/>
      <c r="L3" s="315"/>
      <c r="M3" s="315"/>
      <c r="N3" s="315"/>
      <c r="O3" s="316"/>
    </row>
    <row r="4" spans="1:15" ht="21.6" thickTop="1" thickBot="1" x14ac:dyDescent="0.25">
      <c r="A4" s="317" t="s">
        <v>286</v>
      </c>
      <c r="B4" s="308" t="s">
        <v>2</v>
      </c>
      <c r="C4" s="308" t="s">
        <v>3</v>
      </c>
      <c r="D4" s="308" t="s">
        <v>258</v>
      </c>
      <c r="E4" s="308" t="s">
        <v>4</v>
      </c>
      <c r="F4" s="309" t="s">
        <v>5</v>
      </c>
      <c r="G4" s="309" t="s">
        <v>6</v>
      </c>
      <c r="H4" s="309" t="s">
        <v>7</v>
      </c>
      <c r="I4" s="310" t="s">
        <v>8</v>
      </c>
      <c r="J4" s="308" t="s">
        <v>255</v>
      </c>
      <c r="K4" s="271" t="s">
        <v>611</v>
      </c>
      <c r="L4" s="271" t="s">
        <v>772</v>
      </c>
      <c r="M4" s="271" t="s">
        <v>773</v>
      </c>
      <c r="N4" s="271" t="s">
        <v>774</v>
      </c>
      <c r="O4" s="310" t="s">
        <v>9</v>
      </c>
    </row>
    <row r="5" spans="1:15" ht="11.4" thickTop="1" thickBot="1" x14ac:dyDescent="0.25"/>
    <row r="6" spans="1:15" ht="42" thickTop="1" thickBot="1" x14ac:dyDescent="0.25">
      <c r="A6" s="383" t="s">
        <v>21</v>
      </c>
      <c r="B6" s="384" t="s">
        <v>30</v>
      </c>
      <c r="C6" s="383" t="s">
        <v>557</v>
      </c>
      <c r="D6" s="399" t="s">
        <v>653</v>
      </c>
      <c r="E6" s="400" t="s">
        <v>513</v>
      </c>
      <c r="F6" s="380">
        <v>44013</v>
      </c>
      <c r="G6" s="380">
        <v>44377</v>
      </c>
      <c r="H6" s="381" t="s">
        <v>31</v>
      </c>
      <c r="I6" s="381" t="s">
        <v>11</v>
      </c>
      <c r="J6" s="382">
        <v>400000</v>
      </c>
      <c r="K6" s="378" t="s">
        <v>27</v>
      </c>
      <c r="L6" s="378" t="s">
        <v>424</v>
      </c>
      <c r="M6" s="378" t="s">
        <v>234</v>
      </c>
      <c r="N6" s="378" t="s">
        <v>512</v>
      </c>
      <c r="O6" s="383" t="s">
        <v>437</v>
      </c>
    </row>
    <row r="7" spans="1:15" ht="42" thickTop="1" thickBot="1" x14ac:dyDescent="0.25">
      <c r="A7" s="381" t="s">
        <v>21</v>
      </c>
      <c r="B7" s="379" t="s">
        <v>30</v>
      </c>
      <c r="C7" s="381" t="s">
        <v>18</v>
      </c>
      <c r="D7" s="381" t="s">
        <v>769</v>
      </c>
      <c r="E7" s="381" t="s">
        <v>654</v>
      </c>
      <c r="F7" s="380">
        <v>44013</v>
      </c>
      <c r="G7" s="380">
        <v>44377</v>
      </c>
      <c r="H7" s="381" t="s">
        <v>31</v>
      </c>
      <c r="I7" s="401" t="s">
        <v>11</v>
      </c>
      <c r="J7" s="402">
        <v>400000</v>
      </c>
      <c r="K7" s="381" t="s">
        <v>27</v>
      </c>
      <c r="L7" s="381" t="s">
        <v>424</v>
      </c>
      <c r="M7" s="378" t="s">
        <v>234</v>
      </c>
      <c r="N7" s="381" t="s">
        <v>656</v>
      </c>
      <c r="O7" s="378" t="s">
        <v>655</v>
      </c>
    </row>
    <row r="8" spans="1:15" ht="10.8" thickTop="1" x14ac:dyDescent="0.2"/>
  </sheetData>
  <mergeCells count="1">
    <mergeCell ref="A1:O2"/>
  </mergeCells>
  <pageMargins left="0.70866141732283472" right="0.70866141732283472" top="0.74803149606299213" bottom="0.74803149606299213" header="0.31496062992125984" footer="0.31496062992125984"/>
  <pageSetup paperSize="9" scale="73" fitToHeight="0" orientation="landscape" r:id="rId1"/>
  <headerFooter>
    <oddFooter>&amp;L2020/21 SDBIP&amp;CGOOD GOVERNANCE AND PUBLIC PARTICIPATION PROJECTS &amp;RPage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53"/>
  <sheetViews>
    <sheetView view="pageBreakPreview" zoomScaleNormal="100" zoomScaleSheetLayoutView="100" workbookViewId="0">
      <selection activeCell="N45" sqref="N45"/>
    </sheetView>
  </sheetViews>
  <sheetFormatPr defaultColWidth="9.109375" defaultRowHeight="14.4" x14ac:dyDescent="0.3"/>
  <cols>
    <col min="1" max="1" width="41.44140625" style="1" customWidth="1"/>
    <col min="2" max="2" width="104.5546875" style="1" customWidth="1"/>
    <col min="3" max="13" width="9.109375" style="1"/>
    <col min="14" max="14" width="24.33203125" style="1" customWidth="1"/>
    <col min="15" max="16384" width="9.109375" style="1"/>
  </cols>
  <sheetData>
    <row r="1" spans="1:2" ht="40.5" customHeight="1" thickTop="1" thickBot="1" x14ac:dyDescent="0.35">
      <c r="A1" s="679" t="s">
        <v>606</v>
      </c>
      <c r="B1" s="680"/>
    </row>
    <row r="2" spans="1:2" ht="43.8" thickTop="1" x14ac:dyDescent="0.3">
      <c r="A2" s="10" t="s">
        <v>197</v>
      </c>
      <c r="B2" s="11" t="s">
        <v>198</v>
      </c>
    </row>
    <row r="3" spans="1:2" x14ac:dyDescent="0.3">
      <c r="A3" s="681"/>
      <c r="B3" s="683"/>
    </row>
    <row r="4" spans="1:2" ht="15" thickBot="1" x14ac:dyDescent="0.35">
      <c r="A4" s="682"/>
      <c r="B4" s="684"/>
    </row>
    <row r="5" spans="1:2" ht="45" customHeight="1" thickTop="1" thickBot="1" x14ac:dyDescent="0.35">
      <c r="A5" s="12" t="s">
        <v>199</v>
      </c>
      <c r="B5" s="13" t="s">
        <v>200</v>
      </c>
    </row>
    <row r="6" spans="1:2" ht="231.6" thickTop="1" thickBot="1" x14ac:dyDescent="0.35">
      <c r="A6" s="14" t="s">
        <v>201</v>
      </c>
      <c r="B6" s="15" t="s">
        <v>607</v>
      </c>
    </row>
    <row r="7" spans="1:2" ht="15" thickTop="1" x14ac:dyDescent="0.3"/>
    <row r="53" spans="18:18" x14ac:dyDescent="0.3">
      <c r="R53" s="3"/>
    </row>
  </sheetData>
  <mergeCells count="3">
    <mergeCell ref="A1:B1"/>
    <mergeCell ref="A3:A4"/>
    <mergeCell ref="B3:B4"/>
  </mergeCells>
  <pageMargins left="0.70866141732283472" right="0.70866141732283472" top="0.74803149606299213" bottom="0.74803149606299213" header="0.31496062992125984" footer="0.31496062992125984"/>
  <pageSetup paperSize="9" scale="85" orientation="landscape" r:id="rId1"/>
  <headerFooter>
    <oddFooter>&amp;CAPPROVAL 2020/21 SDBIP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2"/>
  <sheetViews>
    <sheetView view="pageBreakPreview" zoomScale="60" zoomScaleNormal="100" workbookViewId="0">
      <selection activeCell="N45" sqref="N45"/>
    </sheetView>
  </sheetViews>
  <sheetFormatPr defaultColWidth="9.109375" defaultRowHeight="14.4" x14ac:dyDescent="0.3"/>
  <cols>
    <col min="1" max="1" width="11.33203125" style="18" customWidth="1"/>
    <col min="2" max="2" width="92" style="18" customWidth="1"/>
    <col min="3" max="13" width="9.109375" style="18"/>
    <col min="14" max="14" width="24.33203125" style="18" customWidth="1"/>
    <col min="15" max="16384" width="9.109375" style="18"/>
  </cols>
  <sheetData>
    <row r="1" spans="1:2" ht="166.2" thickTop="1" x14ac:dyDescent="0.3">
      <c r="A1" s="16" t="s">
        <v>205</v>
      </c>
      <c r="B1" s="17" t="s">
        <v>206</v>
      </c>
    </row>
    <row r="2" spans="1:2" ht="165.6" x14ac:dyDescent="0.3">
      <c r="A2" s="19"/>
      <c r="B2" s="20" t="s">
        <v>207</v>
      </c>
    </row>
    <row r="3" spans="1:2" ht="111" thickBot="1" x14ac:dyDescent="0.35">
      <c r="A3" s="21"/>
      <c r="B3" s="22" t="s">
        <v>208</v>
      </c>
    </row>
    <row r="4" spans="1:2" ht="194.4" thickTop="1" thickBot="1" x14ac:dyDescent="0.35">
      <c r="A4" s="606" t="s">
        <v>209</v>
      </c>
      <c r="B4" s="17" t="s">
        <v>210</v>
      </c>
    </row>
    <row r="5" spans="1:2" ht="180.6" thickTop="1" thickBot="1" x14ac:dyDescent="0.35">
      <c r="A5" s="606"/>
      <c r="B5" s="22" t="s">
        <v>211</v>
      </c>
    </row>
    <row r="6" spans="1:2" ht="139.19999999999999" thickTop="1" thickBot="1" x14ac:dyDescent="0.35">
      <c r="A6" s="86"/>
      <c r="B6" s="22" t="s">
        <v>212</v>
      </c>
    </row>
    <row r="7" spans="1:2" ht="15" thickTop="1" x14ac:dyDescent="0.3"/>
    <row r="52" spans="18:18" x14ac:dyDescent="0.3">
      <c r="R52" s="3"/>
    </row>
  </sheetData>
  <mergeCells count="1">
    <mergeCell ref="A4:A5"/>
  </mergeCells>
  <pageMargins left="0.70866141732283472" right="0.70866141732283472" top="0.74803149606299213" bottom="0.74803149606299213" header="0.31496062992125984" footer="0.31496062992125984"/>
  <pageSetup paperSize="9" scale="84" orientation="portrait" r:id="rId1"/>
  <headerFooter>
    <oddFooter>&amp;LINDEX 2020/21 SDBIP&amp;CINTRODUCTION&amp;RPage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3"/>
  <sheetViews>
    <sheetView view="pageBreakPreview" zoomScale="60" zoomScaleNormal="100" workbookViewId="0">
      <selection activeCell="N45" sqref="N45"/>
    </sheetView>
  </sheetViews>
  <sheetFormatPr defaultColWidth="9.109375" defaultRowHeight="14.4" x14ac:dyDescent="0.3"/>
  <cols>
    <col min="1" max="1" width="11.109375" style="18" customWidth="1"/>
    <col min="2" max="2" width="76.6640625" style="18" customWidth="1"/>
    <col min="3" max="13" width="9.109375" style="18"/>
    <col min="14" max="14" width="24.33203125" style="18" customWidth="1"/>
    <col min="15" max="16384" width="9.109375" style="18"/>
  </cols>
  <sheetData>
    <row r="1" spans="1:2" ht="166.8" thickTop="1" thickBot="1" x14ac:dyDescent="0.35">
      <c r="A1" s="607" t="s">
        <v>213</v>
      </c>
      <c r="B1" s="23" t="s">
        <v>214</v>
      </c>
    </row>
    <row r="2" spans="1:2" ht="235.8" thickTop="1" thickBot="1" x14ac:dyDescent="0.35">
      <c r="A2" s="607"/>
      <c r="B2" s="23" t="s">
        <v>215</v>
      </c>
    </row>
    <row r="3" spans="1:2" ht="15.6" hidden="1" thickTop="1" thickBot="1" x14ac:dyDescent="0.35">
      <c r="A3" s="24"/>
      <c r="B3" s="25"/>
    </row>
    <row r="4" spans="1:2" ht="15" thickTop="1" x14ac:dyDescent="0.3"/>
    <row r="53" spans="18:18" x14ac:dyDescent="0.3">
      <c r="R53" s="3"/>
    </row>
  </sheetData>
  <mergeCells count="1">
    <mergeCell ref="A1:A2"/>
  </mergeCells>
  <pageMargins left="0.70866141732283472" right="0.70866141732283472" top="0.74803149606299213" bottom="0.74803149606299213" header="0.31496062992125984" footer="0.31496062992125984"/>
  <pageSetup paperSize="9" scale="99" orientation="portrait" r:id="rId1"/>
  <headerFooter>
    <oddFooter>&amp;LINDEX 2020/21 SDBIP&amp;CMETHODOLOGY&amp;RPage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view="pageBreakPreview" zoomScale="60" zoomScaleNormal="100" workbookViewId="0">
      <selection activeCell="N45" sqref="N45"/>
    </sheetView>
  </sheetViews>
  <sheetFormatPr defaultColWidth="12.33203125" defaultRowHeight="14.4" x14ac:dyDescent="0.3"/>
  <cols>
    <col min="1" max="1" width="9.5546875" style="18" customWidth="1"/>
    <col min="2" max="2" width="76.77734375" style="18" customWidth="1"/>
    <col min="3" max="16384" width="12.33203125" style="18"/>
  </cols>
  <sheetData>
    <row r="1" spans="1:2" ht="264.60000000000002" customHeight="1" thickTop="1" thickBot="1" x14ac:dyDescent="0.35">
      <c r="A1" s="38" t="s">
        <v>216</v>
      </c>
      <c r="B1" s="26" t="s">
        <v>257</v>
      </c>
    </row>
    <row r="2" spans="1:2" ht="141" customHeight="1" thickTop="1" thickBot="1" x14ac:dyDescent="0.35">
      <c r="A2" s="608" t="s">
        <v>217</v>
      </c>
      <c r="B2" s="27" t="s">
        <v>218</v>
      </c>
    </row>
    <row r="3" spans="1:2" ht="15.6" thickTop="1" thickBot="1" x14ac:dyDescent="0.35">
      <c r="A3" s="608"/>
      <c r="B3" s="28"/>
    </row>
    <row r="4" spans="1:2" ht="15" thickTop="1" x14ac:dyDescent="0.3"/>
    <row r="53" spans="18:18" x14ac:dyDescent="0.3">
      <c r="R53" s="3"/>
    </row>
  </sheetData>
  <mergeCells count="1">
    <mergeCell ref="A2:A3"/>
  </mergeCells>
  <pageMargins left="0.70866141732283472" right="0.70866141732283472" top="0.74803149606299213" bottom="0.74803149606299213" header="0.31496062992125984" footer="0.31496062992125984"/>
  <pageSetup paperSize="9" scale="97" orientation="portrait" r:id="rId1"/>
  <headerFooter>
    <oddFooter>&amp;LINDEX 2020/21 SDBIP&amp;CVISION &amp; MISSION&amp;RPage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view="pageBreakPreview" zoomScale="60" zoomScaleNormal="100" workbookViewId="0">
      <selection activeCell="N45" sqref="N45"/>
    </sheetView>
  </sheetViews>
  <sheetFormatPr defaultColWidth="9.109375" defaultRowHeight="14.4" x14ac:dyDescent="0.3"/>
  <cols>
    <col min="1" max="1" width="11.109375" style="18" customWidth="1"/>
    <col min="2" max="2" width="12.5546875" style="18" customWidth="1"/>
    <col min="3" max="3" width="77.109375" style="18" customWidth="1"/>
    <col min="4" max="13" width="9.109375" style="18"/>
    <col min="14" max="14" width="24.33203125" style="18" customWidth="1"/>
    <col min="15" max="16384" width="9.109375" style="18"/>
  </cols>
  <sheetData>
    <row r="1" spans="1:7" ht="15.75" customHeight="1" thickTop="1" thickBot="1" x14ac:dyDescent="0.35">
      <c r="A1" s="609" t="s">
        <v>219</v>
      </c>
      <c r="B1" s="29" t="s">
        <v>220</v>
      </c>
      <c r="C1" s="29" t="s">
        <v>221</v>
      </c>
    </row>
    <row r="2" spans="1:7" ht="51" customHeight="1" thickTop="1" thickBot="1" x14ac:dyDescent="0.35">
      <c r="A2" s="610"/>
      <c r="B2" s="611" t="s">
        <v>222</v>
      </c>
      <c r="C2" s="612" t="s">
        <v>223</v>
      </c>
    </row>
    <row r="3" spans="1:7" ht="64.2" customHeight="1" thickTop="1" thickBot="1" x14ac:dyDescent="0.35">
      <c r="A3" s="610"/>
      <c r="B3" s="611"/>
      <c r="C3" s="612"/>
    </row>
    <row r="4" spans="1:7" ht="61.5" customHeight="1" thickTop="1" thickBot="1" x14ac:dyDescent="0.35">
      <c r="A4" s="610"/>
      <c r="B4" s="611" t="s">
        <v>224</v>
      </c>
      <c r="C4" s="612" t="s">
        <v>225</v>
      </c>
    </row>
    <row r="5" spans="1:7" ht="31.8" customHeight="1" thickTop="1" thickBot="1" x14ac:dyDescent="0.35">
      <c r="A5" s="610"/>
      <c r="B5" s="611"/>
      <c r="C5" s="612"/>
    </row>
    <row r="6" spans="1:7" ht="51" customHeight="1" thickTop="1" thickBot="1" x14ac:dyDescent="0.35">
      <c r="A6" s="610"/>
      <c r="B6" s="613" t="s">
        <v>226</v>
      </c>
      <c r="C6" s="611" t="s">
        <v>227</v>
      </c>
    </row>
    <row r="7" spans="1:7" ht="22.2" customHeight="1" thickTop="1" thickBot="1" x14ac:dyDescent="0.35">
      <c r="A7" s="610"/>
      <c r="B7" s="613"/>
      <c r="C7" s="611"/>
    </row>
    <row r="8" spans="1:7" ht="105" customHeight="1" thickTop="1" thickBot="1" x14ac:dyDescent="0.35">
      <c r="A8" s="610"/>
      <c r="B8" s="611" t="s">
        <v>228</v>
      </c>
      <c r="C8" s="87" t="s">
        <v>229</v>
      </c>
    </row>
    <row r="9" spans="1:7" ht="78" customHeight="1" thickTop="1" thickBot="1" x14ac:dyDescent="0.35">
      <c r="A9" s="610"/>
      <c r="B9" s="611"/>
      <c r="C9" s="88" t="s">
        <v>230</v>
      </c>
      <c r="G9" s="1"/>
    </row>
    <row r="10" spans="1:7" ht="45.75" customHeight="1" thickTop="1" thickBot="1" x14ac:dyDescent="0.35">
      <c r="A10" s="610"/>
      <c r="B10" s="611" t="s">
        <v>231</v>
      </c>
      <c r="C10" s="612" t="s">
        <v>232</v>
      </c>
    </row>
    <row r="11" spans="1:7" ht="51.6" customHeight="1" thickTop="1" thickBot="1" x14ac:dyDescent="0.35">
      <c r="A11" s="610"/>
      <c r="B11" s="611"/>
      <c r="C11" s="612"/>
    </row>
    <row r="12" spans="1:7" hidden="1" x14ac:dyDescent="0.3">
      <c r="A12" s="30"/>
      <c r="B12" s="31"/>
      <c r="C12" s="31"/>
    </row>
    <row r="13" spans="1:7" hidden="1" x14ac:dyDescent="0.3">
      <c r="A13" s="30"/>
      <c r="B13" s="31"/>
      <c r="C13" s="31"/>
    </row>
    <row r="14" spans="1:7" hidden="1" x14ac:dyDescent="0.3">
      <c r="A14" s="30"/>
      <c r="B14" s="31"/>
      <c r="C14" s="31"/>
    </row>
    <row r="15" spans="1:7" hidden="1" x14ac:dyDescent="0.3">
      <c r="A15" s="30"/>
      <c r="B15" s="31"/>
      <c r="C15" s="31"/>
    </row>
    <row r="16" spans="1:7" hidden="1" x14ac:dyDescent="0.3">
      <c r="A16" s="30"/>
      <c r="B16" s="31"/>
      <c r="C16" s="31"/>
    </row>
    <row r="17" spans="1:3" ht="15" hidden="1" thickBot="1" x14ac:dyDescent="0.35">
      <c r="A17" s="30"/>
      <c r="B17" s="32"/>
      <c r="C17" s="32"/>
    </row>
    <row r="18" spans="1:3" ht="15" thickTop="1" x14ac:dyDescent="0.3">
      <c r="A18" s="30"/>
      <c r="B18" s="33"/>
      <c r="C18" s="33"/>
    </row>
    <row r="19" spans="1:3" x14ac:dyDescent="0.3">
      <c r="A19" s="30"/>
      <c r="B19" s="33"/>
      <c r="C19" s="33"/>
    </row>
    <row r="20" spans="1:3" x14ac:dyDescent="0.3">
      <c r="A20" s="30"/>
      <c r="B20" s="33"/>
      <c r="C20" s="33"/>
    </row>
    <row r="21" spans="1:3" x14ac:dyDescent="0.3">
      <c r="A21" s="30"/>
      <c r="B21" s="33"/>
      <c r="C21" s="33"/>
    </row>
    <row r="22" spans="1:3" x14ac:dyDescent="0.3">
      <c r="A22" s="30"/>
      <c r="B22" s="33"/>
      <c r="C22" s="33"/>
    </row>
    <row r="23" spans="1:3" x14ac:dyDescent="0.3">
      <c r="A23" s="30"/>
      <c r="B23" s="33"/>
      <c r="C23" s="33"/>
    </row>
    <row r="24" spans="1:3" x14ac:dyDescent="0.3">
      <c r="A24" s="30"/>
      <c r="B24" s="33"/>
      <c r="C24" s="33"/>
    </row>
    <row r="25" spans="1:3" x14ac:dyDescent="0.3">
      <c r="A25" s="30"/>
      <c r="B25" s="33"/>
      <c r="C25" s="33"/>
    </row>
    <row r="26" spans="1:3" x14ac:dyDescent="0.3">
      <c r="A26" s="30"/>
      <c r="B26" s="33"/>
      <c r="C26" s="33"/>
    </row>
    <row r="27" spans="1:3" x14ac:dyDescent="0.3">
      <c r="A27" s="30"/>
      <c r="B27" s="33"/>
      <c r="C27" s="33"/>
    </row>
    <row r="28" spans="1:3" x14ac:dyDescent="0.3">
      <c r="A28" s="30"/>
      <c r="B28" s="33"/>
      <c r="C28" s="33"/>
    </row>
    <row r="29" spans="1:3" x14ac:dyDescent="0.3">
      <c r="A29" s="30"/>
      <c r="B29" s="33"/>
      <c r="C29" s="33"/>
    </row>
    <row r="30" spans="1:3" x14ac:dyDescent="0.3">
      <c r="A30" s="30"/>
      <c r="B30" s="33"/>
      <c r="C30" s="33"/>
    </row>
    <row r="31" spans="1:3" x14ac:dyDescent="0.3">
      <c r="A31" s="30"/>
      <c r="B31" s="33"/>
      <c r="C31" s="33"/>
    </row>
    <row r="32" spans="1:3" x14ac:dyDescent="0.3">
      <c r="A32" s="30"/>
      <c r="B32" s="33"/>
      <c r="C32" s="33"/>
    </row>
    <row r="33" spans="1:3" x14ac:dyDescent="0.3">
      <c r="A33" s="30"/>
      <c r="B33" s="33"/>
      <c r="C33" s="33"/>
    </row>
    <row r="34" spans="1:3" x14ac:dyDescent="0.3">
      <c r="A34" s="30"/>
      <c r="B34" s="33"/>
      <c r="C34" s="33"/>
    </row>
    <row r="53" spans="18:18" x14ac:dyDescent="0.3">
      <c r="R53" s="3"/>
    </row>
  </sheetData>
  <mergeCells count="10">
    <mergeCell ref="A1:A11"/>
    <mergeCell ref="B2:B3"/>
    <mergeCell ref="C2:C3"/>
    <mergeCell ref="B4:B5"/>
    <mergeCell ref="C4:C5"/>
    <mergeCell ref="B6:B7"/>
    <mergeCell ref="C6:C7"/>
    <mergeCell ref="B8:B9"/>
    <mergeCell ref="B10:B11"/>
    <mergeCell ref="C10:C11"/>
  </mergeCells>
  <pageMargins left="0.70866141732283472" right="0.70866141732283472" top="0.74803149606299213" bottom="0.74803149606299213" header="0.31496062992125984" footer="0.31496062992125984"/>
  <pageSetup paperSize="9" scale="86" orientation="portrait" r:id="rId1"/>
  <headerFooter>
    <oddFooter>&amp;LINDEX 2020/21 SDBIP&amp;COPERATIONAL STRATEGIES&amp;RPage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45"/>
  <sheetViews>
    <sheetView view="pageBreakPreview" topLeftCell="A102" zoomScale="60" zoomScaleNormal="100" workbookViewId="0">
      <selection activeCell="N45" sqref="N45"/>
    </sheetView>
  </sheetViews>
  <sheetFormatPr defaultColWidth="9.109375" defaultRowHeight="10.199999999999999" x14ac:dyDescent="0.2"/>
  <cols>
    <col min="1" max="1" width="30.6640625" style="39" customWidth="1"/>
    <col min="2" max="2" width="3" style="160" customWidth="1"/>
    <col min="3" max="11" width="9.33203125" style="39" customWidth="1"/>
    <col min="12" max="23" width="9.109375" style="39" hidden="1" customWidth="1"/>
    <col min="24" max="16384" width="9.109375" style="39"/>
  </cols>
  <sheetData>
    <row r="1" spans="1:23" s="126" customFormat="1" ht="13.8" x14ac:dyDescent="0.3">
      <c r="A1" s="403" t="str">
        <f>muni&amp;" - "&amp;Approve2&amp;"A"</f>
        <v xml:space="preserve"> - Table A3 Budgeted Financial Performance (revenue and expenditure by municipal vote)A</v>
      </c>
      <c r="B1" s="403"/>
      <c r="C1" s="403"/>
      <c r="D1" s="403"/>
      <c r="E1" s="403"/>
      <c r="F1" s="403"/>
      <c r="G1" s="403"/>
      <c r="H1" s="403"/>
      <c r="I1" s="403"/>
      <c r="J1" s="403"/>
      <c r="K1" s="403"/>
    </row>
    <row r="2" spans="1:23" ht="28.5" customHeight="1" x14ac:dyDescent="0.25">
      <c r="A2" s="449" t="str">
        <f>[4]A3A!A2</f>
        <v>Vote Description</v>
      </c>
      <c r="B2" s="450" t="str">
        <f>[4]A3A!B2</f>
        <v>Ref</v>
      </c>
      <c r="C2" s="451" t="str">
        <f>head1b</f>
        <v>2015/16</v>
      </c>
      <c r="D2" s="451" t="str">
        <f>head1A</f>
        <v>2016/17</v>
      </c>
      <c r="E2" s="405" t="str">
        <f>Head1</f>
        <v>2017/18</v>
      </c>
      <c r="F2" s="614" t="str">
        <f>[4]A3A!$F$2</f>
        <v>Current Year 2019/20</v>
      </c>
      <c r="G2" s="615"/>
      <c r="H2" s="615"/>
      <c r="I2" s="616" t="str">
        <f>Head3</f>
        <v>2019/20 Medium Term Revenue &amp; Expenditure Framework</v>
      </c>
      <c r="J2" s="617"/>
      <c r="K2" s="618"/>
      <c r="L2" s="619" t="str">
        <f>Head4</f>
        <v>LTFS</v>
      </c>
      <c r="M2" s="620"/>
      <c r="N2" s="620"/>
      <c r="O2" s="620"/>
      <c r="P2" s="620"/>
      <c r="Q2" s="620"/>
      <c r="R2" s="620"/>
      <c r="S2" s="620"/>
      <c r="T2" s="620"/>
      <c r="U2" s="620"/>
      <c r="V2" s="620"/>
      <c r="W2" s="621"/>
    </row>
    <row r="3" spans="1:23" ht="20.399999999999999" x14ac:dyDescent="0.2">
      <c r="A3" s="452" t="s">
        <v>444</v>
      </c>
      <c r="B3" s="453"/>
      <c r="C3" s="411" t="str">
        <f>Head5</f>
        <v>Audited Outcome</v>
      </c>
      <c r="D3" s="411" t="str">
        <f>Head5</f>
        <v>Audited Outcome</v>
      </c>
      <c r="E3" s="412" t="str">
        <f>Head5</f>
        <v>Audited Outcome</v>
      </c>
      <c r="F3" s="408" t="str">
        <f>[4]A3A!F3</f>
        <v>Original Budget</v>
      </c>
      <c r="G3" s="411" t="str">
        <f>[4]A3A!G3</f>
        <v>Adjusted Budget</v>
      </c>
      <c r="H3" s="412" t="str">
        <f>Head8</f>
        <v>Full Year Forecast</v>
      </c>
      <c r="I3" s="408" t="str">
        <f>[4]A3A!I3</f>
        <v>Budget Year 2020/21</v>
      </c>
      <c r="J3" s="411" t="str">
        <f>[4]A3A!J3</f>
        <v>Budget Year +1 2021/22</v>
      </c>
      <c r="K3" s="412" t="str">
        <f>[4]A3A!K3</f>
        <v>Budget Year +2 2022/23</v>
      </c>
      <c r="L3" s="127" t="str">
        <f>Head12</f>
        <v>Forecast 2022/23</v>
      </c>
      <c r="M3" s="128" t="str">
        <f>Head13</f>
        <v>Forecast 2023/24</v>
      </c>
      <c r="N3" s="128" t="str">
        <f>Head14</f>
        <v>Forecast 2024/25</v>
      </c>
      <c r="O3" s="128" t="str">
        <f>Head15</f>
        <v>Forecast 2025/26</v>
      </c>
      <c r="P3" s="128" t="str">
        <f>Head16</f>
        <v>Forecast 2026/27</v>
      </c>
      <c r="Q3" s="128" t="str">
        <f>Head17</f>
        <v>Forecast 2027/28</v>
      </c>
      <c r="R3" s="128" t="str">
        <f>Head18</f>
        <v>Forecast 2028/29</v>
      </c>
      <c r="S3" s="128" t="str">
        <f>Head19</f>
        <v>Forecast 2029/30</v>
      </c>
      <c r="T3" s="128" t="str">
        <f>Head20</f>
        <v>Forecast 2030/31</v>
      </c>
      <c r="U3" s="128" t="str">
        <f>Head21</f>
        <v>Forecast 2031/32</v>
      </c>
      <c r="V3" s="128" t="str">
        <f>Head22</f>
        <v>Forecast 2032/33</v>
      </c>
      <c r="W3" s="128" t="str">
        <f>Head23</f>
        <v>Forecast 2033/34</v>
      </c>
    </row>
    <row r="4" spans="1:23" ht="11.25" customHeight="1" x14ac:dyDescent="0.2">
      <c r="A4" s="81" t="s">
        <v>331</v>
      </c>
      <c r="B4" s="174">
        <v>1</v>
      </c>
      <c r="C4" s="166"/>
      <c r="D4" s="166"/>
      <c r="E4" s="169"/>
      <c r="F4" s="168"/>
      <c r="G4" s="166"/>
      <c r="H4" s="170"/>
      <c r="I4" s="171"/>
      <c r="J4" s="166"/>
      <c r="K4" s="169"/>
      <c r="L4" s="130"/>
      <c r="M4" s="62"/>
      <c r="N4" s="62"/>
      <c r="O4" s="62"/>
      <c r="P4" s="62"/>
      <c r="Q4" s="62"/>
      <c r="R4" s="62"/>
      <c r="S4" s="62"/>
      <c r="T4" s="62"/>
      <c r="U4" s="62"/>
      <c r="V4" s="62"/>
      <c r="W4" s="62"/>
    </row>
    <row r="5" spans="1:23" ht="15" customHeight="1" x14ac:dyDescent="0.2">
      <c r="A5" s="260" t="str">
        <f>'[4]Org structure'!A2</f>
        <v xml:space="preserve">Vote 1 - Executive &amp; Council </v>
      </c>
      <c r="B5" s="454"/>
      <c r="C5" s="44">
        <f t="shared" ref="C5:K5" si="0">SUM(C6:C7)</f>
        <v>0</v>
      </c>
      <c r="D5" s="44">
        <f t="shared" si="0"/>
        <v>0</v>
      </c>
      <c r="E5" s="131">
        <f t="shared" si="0"/>
        <v>0</v>
      </c>
      <c r="F5" s="132">
        <f t="shared" si="0"/>
        <v>0</v>
      </c>
      <c r="G5" s="44">
        <f t="shared" si="0"/>
        <v>0</v>
      </c>
      <c r="H5" s="455">
        <f t="shared" si="0"/>
        <v>0</v>
      </c>
      <c r="I5" s="43">
        <f t="shared" si="0"/>
        <v>0</v>
      </c>
      <c r="J5" s="44">
        <f t="shared" si="0"/>
        <v>0</v>
      </c>
      <c r="K5" s="131">
        <f t="shared" si="0"/>
        <v>0</v>
      </c>
      <c r="L5" s="130"/>
      <c r="M5" s="62"/>
      <c r="N5" s="62"/>
      <c r="O5" s="62"/>
      <c r="P5" s="62"/>
      <c r="Q5" s="62"/>
      <c r="R5" s="62"/>
      <c r="S5" s="62"/>
      <c r="T5" s="62"/>
      <c r="U5" s="62"/>
      <c r="V5" s="62"/>
      <c r="W5" s="62"/>
    </row>
    <row r="6" spans="1:23" ht="11.25" customHeight="1" x14ac:dyDescent="0.2">
      <c r="A6" s="57" t="str">
        <f>'[4]Org structure'!E3</f>
        <v xml:space="preserve">1.1 - Mayor and Council </v>
      </c>
      <c r="B6" s="456"/>
      <c r="C6" s="133"/>
      <c r="D6" s="133"/>
      <c r="E6" s="134"/>
      <c r="F6" s="65"/>
      <c r="G6" s="133"/>
      <c r="H6" s="457"/>
      <c r="I6" s="135"/>
      <c r="J6" s="133"/>
      <c r="K6" s="134"/>
      <c r="L6" s="130"/>
      <c r="M6" s="62"/>
      <c r="N6" s="62"/>
      <c r="O6" s="62"/>
      <c r="P6" s="62"/>
      <c r="Q6" s="62"/>
      <c r="R6" s="62"/>
      <c r="S6" s="62"/>
      <c r="T6" s="62"/>
      <c r="U6" s="62"/>
      <c r="V6" s="62"/>
      <c r="W6" s="62"/>
    </row>
    <row r="7" spans="1:23" ht="11.25" customHeight="1" x14ac:dyDescent="0.2">
      <c r="A7" s="57" t="str">
        <f>'[4]Org structure'!E4</f>
        <v xml:space="preserve">1.2 - Municipal Manager </v>
      </c>
      <c r="B7" s="456"/>
      <c r="C7" s="133"/>
      <c r="D7" s="133"/>
      <c r="E7" s="134"/>
      <c r="F7" s="65"/>
      <c r="G7" s="133"/>
      <c r="H7" s="457"/>
      <c r="I7" s="135"/>
      <c r="J7" s="133"/>
      <c r="K7" s="134"/>
      <c r="L7" s="130"/>
      <c r="M7" s="62"/>
      <c r="N7" s="62"/>
      <c r="O7" s="62"/>
      <c r="P7" s="62"/>
      <c r="Q7" s="62"/>
      <c r="R7" s="62"/>
      <c r="S7" s="62"/>
      <c r="T7" s="62"/>
      <c r="U7" s="62"/>
      <c r="V7" s="62"/>
      <c r="W7" s="62"/>
    </row>
    <row r="8" spans="1:23" ht="15" customHeight="1" x14ac:dyDescent="0.2">
      <c r="A8" s="260" t="str">
        <f>'[4]Org structure'!A3</f>
        <v xml:space="preserve">Vote 2 - Finance and Administration </v>
      </c>
      <c r="B8" s="454"/>
      <c r="C8" s="44">
        <f>SUM(C9:C18)</f>
        <v>294548468.89999998</v>
      </c>
      <c r="D8" s="44">
        <f t="shared" ref="D8:K8" si="1">SUM(D9:D18)</f>
        <v>316672284</v>
      </c>
      <c r="E8" s="131">
        <f t="shared" si="1"/>
        <v>401589520.97000003</v>
      </c>
      <c r="F8" s="132">
        <f t="shared" si="1"/>
        <v>369572872.88520002</v>
      </c>
      <c r="G8" s="44">
        <f t="shared" si="1"/>
        <v>379022305.8452</v>
      </c>
      <c r="H8" s="455">
        <f t="shared" si="1"/>
        <v>379022305.8452</v>
      </c>
      <c r="I8" s="43">
        <f t="shared" si="1"/>
        <v>408828644</v>
      </c>
      <c r="J8" s="44">
        <f t="shared" si="1"/>
        <v>444053174</v>
      </c>
      <c r="K8" s="131">
        <f t="shared" si="1"/>
        <v>473353932</v>
      </c>
      <c r="L8" s="130"/>
      <c r="M8" s="62"/>
      <c r="N8" s="62"/>
      <c r="O8" s="62"/>
      <c r="P8" s="62"/>
      <c r="Q8" s="62"/>
      <c r="R8" s="62"/>
      <c r="S8" s="62"/>
      <c r="T8" s="62"/>
      <c r="U8" s="62"/>
      <c r="V8" s="62"/>
      <c r="W8" s="62"/>
    </row>
    <row r="9" spans="1:23" ht="11.25" customHeight="1" x14ac:dyDescent="0.2">
      <c r="A9" s="57" t="str">
        <f>'[4]Org structure'!E14</f>
        <v xml:space="preserve">2.1 - Administrative and Corporate Support </v>
      </c>
      <c r="B9" s="456"/>
      <c r="C9" s="133"/>
      <c r="D9" s="133"/>
      <c r="E9" s="134"/>
      <c r="F9" s="65"/>
      <c r="G9" s="133">
        <v>0</v>
      </c>
      <c r="H9" s="457">
        <v>0</v>
      </c>
      <c r="I9" s="135"/>
      <c r="J9" s="133"/>
      <c r="K9" s="134"/>
      <c r="L9" s="130"/>
      <c r="M9" s="62"/>
      <c r="N9" s="62"/>
      <c r="O9" s="62"/>
      <c r="P9" s="62"/>
      <c r="Q9" s="62"/>
      <c r="R9" s="62"/>
      <c r="S9" s="62"/>
      <c r="T9" s="62"/>
      <c r="U9" s="62"/>
      <c r="V9" s="62"/>
      <c r="W9" s="62"/>
    </row>
    <row r="10" spans="1:23" ht="11.25" customHeight="1" x14ac:dyDescent="0.2">
      <c r="A10" s="57" t="str">
        <f>'[4]Org structure'!E15</f>
        <v xml:space="preserve">2.2 - Asset Management </v>
      </c>
      <c r="B10" s="456"/>
      <c r="C10" s="133"/>
      <c r="D10" s="133"/>
      <c r="E10" s="134"/>
      <c r="F10" s="65"/>
      <c r="G10" s="133">
        <v>0</v>
      </c>
      <c r="H10" s="457">
        <v>0</v>
      </c>
      <c r="I10" s="135"/>
      <c r="J10" s="133"/>
      <c r="K10" s="134"/>
      <c r="L10" s="130"/>
      <c r="M10" s="62"/>
      <c r="N10" s="62"/>
      <c r="O10" s="62"/>
      <c r="P10" s="62"/>
      <c r="Q10" s="62"/>
      <c r="R10" s="62"/>
      <c r="S10" s="62"/>
      <c r="T10" s="62"/>
      <c r="U10" s="62"/>
      <c r="V10" s="62"/>
      <c r="W10" s="62"/>
    </row>
    <row r="11" spans="1:23" ht="11.25" customHeight="1" x14ac:dyDescent="0.2">
      <c r="A11" s="57" t="str">
        <f>'[4]Org structure'!E16</f>
        <v xml:space="preserve">2.3 - Budget and Treasury Office </v>
      </c>
      <c r="B11" s="456"/>
      <c r="C11" s="133">
        <v>294548468.89999998</v>
      </c>
      <c r="D11" s="133">
        <v>316672284</v>
      </c>
      <c r="E11" s="134">
        <v>401589520.97000003</v>
      </c>
      <c r="F11" s="65">
        <v>369572872.88520002</v>
      </c>
      <c r="G11" s="133">
        <v>379022305.8452</v>
      </c>
      <c r="H11" s="457">
        <v>379022305.8452</v>
      </c>
      <c r="I11" s="135">
        <f>18538486+156750+30000+10687728+297936000+7576104+634319+10000000+10000000+57229000-3959743</f>
        <v>408828644</v>
      </c>
      <c r="J11" s="133">
        <f>19391256+163961+31380+11179364+324717000+7924606+663498+15000000+12000000+62124000-4141891-5000000</f>
        <v>444053174</v>
      </c>
      <c r="K11" s="134">
        <f>20283254+171503+32823+11693614+343315000+8289137+694019+18000000+14500000+65707000-4332418-5000000</f>
        <v>473353932</v>
      </c>
      <c r="L11" s="130"/>
      <c r="M11" s="62"/>
      <c r="N11" s="62"/>
      <c r="O11" s="62"/>
      <c r="P11" s="62"/>
      <c r="Q11" s="62"/>
      <c r="R11" s="62"/>
      <c r="S11" s="62"/>
      <c r="T11" s="62"/>
      <c r="U11" s="62"/>
      <c r="V11" s="62"/>
      <c r="W11" s="62"/>
    </row>
    <row r="12" spans="1:23" ht="11.25" customHeight="1" x14ac:dyDescent="0.2">
      <c r="A12" s="57" t="str">
        <f>'[4]Org structure'!E17</f>
        <v xml:space="preserve">2.4 - Human Resource </v>
      </c>
      <c r="B12" s="456"/>
      <c r="C12" s="133"/>
      <c r="D12" s="133"/>
      <c r="E12" s="134"/>
      <c r="F12" s="65"/>
      <c r="G12" s="133">
        <v>0</v>
      </c>
      <c r="H12" s="457">
        <v>0</v>
      </c>
      <c r="I12" s="135"/>
      <c r="J12" s="133"/>
      <c r="K12" s="134"/>
      <c r="L12" s="130"/>
      <c r="M12" s="62"/>
      <c r="N12" s="62"/>
      <c r="O12" s="62"/>
      <c r="P12" s="62"/>
      <c r="Q12" s="62"/>
      <c r="R12" s="62"/>
      <c r="S12" s="62"/>
      <c r="T12" s="62"/>
      <c r="U12" s="62"/>
      <c r="V12" s="62"/>
      <c r="W12" s="62"/>
    </row>
    <row r="13" spans="1:23" ht="11.25" customHeight="1" x14ac:dyDescent="0.2">
      <c r="A13" s="57" t="str">
        <f>'[4]Org structure'!E18</f>
        <v xml:space="preserve">2.5 - Information Technology </v>
      </c>
      <c r="B13" s="456"/>
      <c r="C13" s="133"/>
      <c r="D13" s="133"/>
      <c r="E13" s="134"/>
      <c r="F13" s="65"/>
      <c r="G13" s="133">
        <v>0</v>
      </c>
      <c r="H13" s="457">
        <v>0</v>
      </c>
      <c r="I13" s="135"/>
      <c r="J13" s="133"/>
      <c r="K13" s="134"/>
      <c r="L13" s="130"/>
      <c r="M13" s="62"/>
      <c r="N13" s="62"/>
      <c r="O13" s="62"/>
      <c r="P13" s="62"/>
      <c r="Q13" s="62"/>
      <c r="R13" s="62"/>
      <c r="S13" s="62"/>
      <c r="T13" s="62"/>
      <c r="U13" s="62"/>
      <c r="V13" s="62"/>
      <c r="W13" s="62"/>
    </row>
    <row r="14" spans="1:23" ht="11.25" customHeight="1" x14ac:dyDescent="0.2">
      <c r="A14" s="57" t="str">
        <f>'[4]Org structure'!E19</f>
        <v xml:space="preserve">2.6 - Legal Service </v>
      </c>
      <c r="B14" s="456"/>
      <c r="C14" s="133"/>
      <c r="D14" s="133"/>
      <c r="E14" s="134"/>
      <c r="F14" s="65"/>
      <c r="G14" s="133">
        <v>0</v>
      </c>
      <c r="H14" s="457">
        <v>0</v>
      </c>
      <c r="I14" s="135"/>
      <c r="J14" s="133"/>
      <c r="K14" s="134"/>
      <c r="L14" s="130"/>
      <c r="M14" s="62"/>
      <c r="N14" s="62"/>
      <c r="O14" s="62"/>
      <c r="P14" s="62"/>
      <c r="Q14" s="62"/>
      <c r="R14" s="62"/>
      <c r="S14" s="62"/>
      <c r="T14" s="62"/>
      <c r="U14" s="62"/>
      <c r="V14" s="62"/>
      <c r="W14" s="62"/>
    </row>
    <row r="15" spans="1:23" ht="11.25" customHeight="1" x14ac:dyDescent="0.2">
      <c r="A15" s="57" t="str">
        <f>'[4]Org structure'!E20</f>
        <v xml:space="preserve">2.7 - Customer Relation and Coordination </v>
      </c>
      <c r="B15" s="456"/>
      <c r="C15" s="133"/>
      <c r="D15" s="133"/>
      <c r="E15" s="134"/>
      <c r="F15" s="65"/>
      <c r="G15" s="133">
        <v>0</v>
      </c>
      <c r="H15" s="457">
        <v>0</v>
      </c>
      <c r="I15" s="135"/>
      <c r="J15" s="133"/>
      <c r="K15" s="134"/>
      <c r="L15" s="130"/>
      <c r="M15" s="62"/>
      <c r="N15" s="62"/>
      <c r="O15" s="62"/>
      <c r="P15" s="62"/>
      <c r="Q15" s="62"/>
      <c r="R15" s="62"/>
      <c r="S15" s="62"/>
      <c r="T15" s="62"/>
      <c r="U15" s="62"/>
      <c r="V15" s="62"/>
      <c r="W15" s="62"/>
    </row>
    <row r="16" spans="1:23" ht="11.25" customHeight="1" x14ac:dyDescent="0.2">
      <c r="A16" s="57" t="str">
        <f>'[4]Org structure'!E21</f>
        <v xml:space="preserve">2.8 - Property Services </v>
      </c>
      <c r="B16" s="456"/>
      <c r="C16" s="133"/>
      <c r="D16" s="133"/>
      <c r="E16" s="134"/>
      <c r="F16" s="65"/>
      <c r="G16" s="133">
        <v>0</v>
      </c>
      <c r="H16" s="457">
        <v>0</v>
      </c>
      <c r="I16" s="135"/>
      <c r="J16" s="133"/>
      <c r="K16" s="134"/>
      <c r="L16" s="130"/>
      <c r="M16" s="62"/>
      <c r="N16" s="62"/>
      <c r="O16" s="62"/>
      <c r="P16" s="62"/>
      <c r="Q16" s="62"/>
      <c r="R16" s="62"/>
      <c r="S16" s="62"/>
      <c r="T16" s="62"/>
      <c r="U16" s="62"/>
      <c r="V16" s="62"/>
      <c r="W16" s="62"/>
    </row>
    <row r="17" spans="1:23" ht="11.25" customHeight="1" x14ac:dyDescent="0.2">
      <c r="A17" s="57" t="str">
        <f>'[4]Org structure'!E22</f>
        <v xml:space="preserve">2.9 - Risk Management </v>
      </c>
      <c r="B17" s="456"/>
      <c r="C17" s="133"/>
      <c r="D17" s="133"/>
      <c r="E17" s="134"/>
      <c r="F17" s="65"/>
      <c r="G17" s="133">
        <v>0</v>
      </c>
      <c r="H17" s="457">
        <v>0</v>
      </c>
      <c r="I17" s="135"/>
      <c r="J17" s="133"/>
      <c r="K17" s="134"/>
      <c r="L17" s="130"/>
      <c r="M17" s="62"/>
      <c r="N17" s="62"/>
      <c r="O17" s="62"/>
      <c r="P17" s="62"/>
      <c r="Q17" s="62"/>
      <c r="R17" s="62"/>
      <c r="S17" s="62"/>
      <c r="T17" s="62"/>
      <c r="U17" s="62"/>
      <c r="V17" s="62"/>
      <c r="W17" s="62"/>
    </row>
    <row r="18" spans="1:23" ht="11.25" customHeight="1" x14ac:dyDescent="0.2">
      <c r="A18" s="57" t="str">
        <f>'[4]Org structure'!E23</f>
        <v xml:space="preserve">2.10 - Supply Chain Management </v>
      </c>
      <c r="B18" s="456"/>
      <c r="C18" s="133"/>
      <c r="D18" s="133"/>
      <c r="E18" s="134"/>
      <c r="F18" s="65"/>
      <c r="G18" s="133">
        <v>0</v>
      </c>
      <c r="H18" s="457">
        <v>0</v>
      </c>
      <c r="I18" s="135"/>
      <c r="J18" s="133"/>
      <c r="K18" s="134"/>
      <c r="L18" s="130"/>
      <c r="M18" s="62"/>
      <c r="N18" s="62"/>
      <c r="O18" s="62"/>
      <c r="P18" s="62"/>
      <c r="Q18" s="62"/>
      <c r="R18" s="62"/>
      <c r="S18" s="62"/>
      <c r="T18" s="62"/>
      <c r="U18" s="62"/>
      <c r="V18" s="62"/>
      <c r="W18" s="62"/>
    </row>
    <row r="19" spans="1:23" ht="15" customHeight="1" x14ac:dyDescent="0.2">
      <c r="A19" s="260" t="str">
        <f>'[4]Org structure'!A4</f>
        <v xml:space="preserve">Vote 3 - Internal Audit </v>
      </c>
      <c r="B19" s="454"/>
      <c r="C19" s="44">
        <f t="shared" ref="C19:K19" si="2">SUM(C20:C20)</f>
        <v>0</v>
      </c>
      <c r="D19" s="44">
        <f t="shared" si="2"/>
        <v>0</v>
      </c>
      <c r="E19" s="131">
        <f t="shared" si="2"/>
        <v>0</v>
      </c>
      <c r="F19" s="132">
        <f t="shared" si="2"/>
        <v>0</v>
      </c>
      <c r="G19" s="44">
        <f t="shared" si="2"/>
        <v>0</v>
      </c>
      <c r="H19" s="455">
        <f t="shared" si="2"/>
        <v>0</v>
      </c>
      <c r="I19" s="43">
        <f t="shared" si="2"/>
        <v>0</v>
      </c>
      <c r="J19" s="44">
        <f t="shared" si="2"/>
        <v>0</v>
      </c>
      <c r="K19" s="131">
        <f t="shared" si="2"/>
        <v>0</v>
      </c>
      <c r="L19" s="130"/>
      <c r="M19" s="62"/>
      <c r="N19" s="62"/>
      <c r="O19" s="62"/>
      <c r="P19" s="62"/>
      <c r="Q19" s="62"/>
      <c r="R19" s="62"/>
      <c r="S19" s="62"/>
      <c r="T19" s="62"/>
      <c r="U19" s="62"/>
      <c r="V19" s="62"/>
      <c r="W19" s="62"/>
    </row>
    <row r="20" spans="1:23" ht="11.25" customHeight="1" x14ac:dyDescent="0.2">
      <c r="A20" s="57" t="str">
        <f>'[4]Org structure'!E25</f>
        <v xml:space="preserve">3.1 - Governance Function </v>
      </c>
      <c r="B20" s="456"/>
      <c r="C20" s="133"/>
      <c r="D20" s="133"/>
      <c r="E20" s="134"/>
      <c r="F20" s="65"/>
      <c r="G20" s="133"/>
      <c r="H20" s="137"/>
      <c r="I20" s="135"/>
      <c r="J20" s="133"/>
      <c r="K20" s="134"/>
      <c r="L20" s="130"/>
      <c r="M20" s="62"/>
      <c r="N20" s="62"/>
      <c r="O20" s="62"/>
      <c r="P20" s="62"/>
      <c r="Q20" s="62"/>
      <c r="R20" s="62"/>
      <c r="S20" s="62"/>
      <c r="T20" s="62"/>
      <c r="U20" s="62"/>
      <c r="V20" s="62"/>
      <c r="W20" s="62"/>
    </row>
    <row r="21" spans="1:23" ht="15" customHeight="1" x14ac:dyDescent="0.2">
      <c r="A21" s="260" t="str">
        <f>'[4]Org structure'!A5</f>
        <v xml:space="preserve">Vote 4 - Community and Public Safety </v>
      </c>
      <c r="B21" s="454"/>
      <c r="C21" s="44">
        <f t="shared" ref="C21:K21" si="3">SUM(C22:C25)</f>
        <v>0</v>
      </c>
      <c r="D21" s="44">
        <f t="shared" si="3"/>
        <v>0</v>
      </c>
      <c r="E21" s="131">
        <f t="shared" si="3"/>
        <v>0</v>
      </c>
      <c r="F21" s="132">
        <f t="shared" si="3"/>
        <v>0</v>
      </c>
      <c r="G21" s="44">
        <f t="shared" si="3"/>
        <v>0</v>
      </c>
      <c r="H21" s="455">
        <f t="shared" si="3"/>
        <v>0</v>
      </c>
      <c r="I21" s="43">
        <f t="shared" si="3"/>
        <v>0</v>
      </c>
      <c r="J21" s="44">
        <f t="shared" si="3"/>
        <v>0</v>
      </c>
      <c r="K21" s="131">
        <f t="shared" si="3"/>
        <v>0</v>
      </c>
      <c r="L21" s="130"/>
      <c r="M21" s="62"/>
      <c r="N21" s="62"/>
      <c r="O21" s="62"/>
      <c r="P21" s="62"/>
      <c r="Q21" s="62"/>
      <c r="R21" s="62"/>
      <c r="S21" s="62"/>
      <c r="T21" s="62"/>
      <c r="U21" s="62"/>
      <c r="V21" s="62"/>
      <c r="W21" s="62"/>
    </row>
    <row r="22" spans="1:23" ht="11.25" customHeight="1" x14ac:dyDescent="0.2">
      <c r="A22" s="57" t="str">
        <f>'[4]Org structure'!E36</f>
        <v xml:space="preserve">4.1 - Cemetries and  Crematoriums </v>
      </c>
      <c r="B22" s="456"/>
      <c r="C22" s="133"/>
      <c r="D22" s="133"/>
      <c r="E22" s="134"/>
      <c r="F22" s="65"/>
      <c r="G22" s="133"/>
      <c r="H22" s="457"/>
      <c r="I22" s="135"/>
      <c r="J22" s="133"/>
      <c r="K22" s="134"/>
      <c r="L22" s="130"/>
      <c r="M22" s="62"/>
      <c r="N22" s="62"/>
      <c r="O22" s="62"/>
      <c r="P22" s="62"/>
      <c r="Q22" s="62"/>
      <c r="R22" s="62"/>
      <c r="S22" s="62"/>
      <c r="T22" s="62"/>
      <c r="U22" s="62"/>
      <c r="V22" s="62"/>
      <c r="W22" s="62"/>
    </row>
    <row r="23" spans="1:23" ht="11.25" customHeight="1" x14ac:dyDescent="0.2">
      <c r="A23" s="57" t="str">
        <f>'[4]Org structure'!E37</f>
        <v xml:space="preserve">4.2 - Community Halls and Facilities </v>
      </c>
      <c r="B23" s="456"/>
      <c r="C23" s="133"/>
      <c r="D23" s="133"/>
      <c r="E23" s="134"/>
      <c r="F23" s="65"/>
      <c r="G23" s="133"/>
      <c r="H23" s="457"/>
      <c r="I23" s="135"/>
      <c r="J23" s="133"/>
      <c r="K23" s="134"/>
      <c r="L23" s="130"/>
      <c r="M23" s="62"/>
      <c r="N23" s="62"/>
      <c r="O23" s="62"/>
      <c r="P23" s="62"/>
      <c r="Q23" s="62"/>
      <c r="R23" s="62"/>
      <c r="S23" s="62"/>
      <c r="T23" s="62"/>
      <c r="U23" s="62"/>
      <c r="V23" s="62"/>
      <c r="W23" s="62"/>
    </row>
    <row r="24" spans="1:23" ht="11.25" customHeight="1" x14ac:dyDescent="0.2">
      <c r="A24" s="57" t="str">
        <f>'[4]Org structure'!E38</f>
        <v xml:space="preserve">4.3 - Disaster Management </v>
      </c>
      <c r="B24" s="456"/>
      <c r="C24" s="133"/>
      <c r="D24" s="133"/>
      <c r="E24" s="134"/>
      <c r="F24" s="65"/>
      <c r="G24" s="133"/>
      <c r="H24" s="457"/>
      <c r="I24" s="135"/>
      <c r="J24" s="133"/>
      <c r="K24" s="134"/>
      <c r="L24" s="130"/>
      <c r="M24" s="62"/>
      <c r="N24" s="62"/>
      <c r="O24" s="62"/>
      <c r="P24" s="62"/>
      <c r="Q24" s="62"/>
      <c r="R24" s="62"/>
      <c r="S24" s="62"/>
      <c r="T24" s="62"/>
      <c r="U24" s="62"/>
      <c r="V24" s="62"/>
      <c r="W24" s="62"/>
    </row>
    <row r="25" spans="1:23" ht="11.25" customHeight="1" x14ac:dyDescent="0.2">
      <c r="A25" s="57" t="str">
        <f>'[4]Org structure'!E39</f>
        <v xml:space="preserve">4.4 - Library and Archives </v>
      </c>
      <c r="B25" s="456"/>
      <c r="C25" s="133"/>
      <c r="D25" s="133"/>
      <c r="E25" s="134"/>
      <c r="F25" s="65"/>
      <c r="G25" s="133"/>
      <c r="H25" s="457"/>
      <c r="I25" s="135"/>
      <c r="J25" s="133"/>
      <c r="K25" s="134"/>
      <c r="L25" s="130"/>
      <c r="M25" s="62"/>
      <c r="N25" s="62"/>
      <c r="O25" s="62"/>
      <c r="P25" s="62"/>
      <c r="Q25" s="62"/>
      <c r="R25" s="62"/>
      <c r="S25" s="62"/>
      <c r="T25" s="62"/>
      <c r="U25" s="62"/>
      <c r="V25" s="62"/>
      <c r="W25" s="62"/>
    </row>
    <row r="26" spans="1:23" ht="15" customHeight="1" x14ac:dyDescent="0.2">
      <c r="A26" s="260" t="str">
        <f>'[4]Org structure'!A6</f>
        <v xml:space="preserve">Vote 5 - Sports and Recreation </v>
      </c>
      <c r="B26" s="454"/>
      <c r="C26" s="44">
        <f t="shared" ref="C26:K26" si="4">SUM(C27:C27)</f>
        <v>0</v>
      </c>
      <c r="D26" s="44">
        <f t="shared" si="4"/>
        <v>0</v>
      </c>
      <c r="E26" s="131">
        <f t="shared" si="4"/>
        <v>0</v>
      </c>
      <c r="F26" s="132">
        <f t="shared" si="4"/>
        <v>0</v>
      </c>
      <c r="G26" s="44">
        <f t="shared" si="4"/>
        <v>0</v>
      </c>
      <c r="H26" s="455">
        <f t="shared" si="4"/>
        <v>0</v>
      </c>
      <c r="I26" s="43">
        <f t="shared" si="4"/>
        <v>0</v>
      </c>
      <c r="J26" s="44">
        <f t="shared" si="4"/>
        <v>0</v>
      </c>
      <c r="K26" s="131">
        <f t="shared" si="4"/>
        <v>0</v>
      </c>
      <c r="L26" s="130"/>
      <c r="M26" s="62"/>
      <c r="N26" s="62"/>
      <c r="O26" s="62"/>
      <c r="P26" s="62"/>
      <c r="Q26" s="62"/>
      <c r="R26" s="62"/>
      <c r="S26" s="62"/>
      <c r="T26" s="62"/>
      <c r="U26" s="62"/>
      <c r="V26" s="62"/>
      <c r="W26" s="62"/>
    </row>
    <row r="27" spans="1:23" ht="11.25" customHeight="1" x14ac:dyDescent="0.2">
      <c r="A27" s="57" t="str">
        <f>'[4]Org structure'!E47</f>
        <v xml:space="preserve">5.1 - Community Parks </v>
      </c>
      <c r="B27" s="456"/>
      <c r="C27" s="133"/>
      <c r="D27" s="133"/>
      <c r="E27" s="134"/>
      <c r="F27" s="65"/>
      <c r="G27" s="133"/>
      <c r="H27" s="457"/>
      <c r="I27" s="135"/>
      <c r="J27" s="133"/>
      <c r="K27" s="134"/>
      <c r="L27" s="130"/>
      <c r="M27" s="62"/>
      <c r="N27" s="62"/>
      <c r="O27" s="62"/>
      <c r="P27" s="62"/>
      <c r="Q27" s="62"/>
      <c r="R27" s="62"/>
      <c r="S27" s="62"/>
      <c r="T27" s="62"/>
      <c r="U27" s="62"/>
      <c r="V27" s="62"/>
      <c r="W27" s="62"/>
    </row>
    <row r="28" spans="1:23" ht="15" customHeight="1" x14ac:dyDescent="0.2">
      <c r="A28" s="260" t="str">
        <f>'[4]Org structure'!A7</f>
        <v xml:space="preserve">Vote 6 - Housing </v>
      </c>
      <c r="B28" s="454"/>
      <c r="C28" s="44">
        <f t="shared" ref="C28:K28" si="5">SUM(C29:C29)</f>
        <v>0</v>
      </c>
      <c r="D28" s="44">
        <f t="shared" si="5"/>
        <v>0</v>
      </c>
      <c r="E28" s="131">
        <f t="shared" si="5"/>
        <v>0</v>
      </c>
      <c r="F28" s="132">
        <f t="shared" si="5"/>
        <v>0</v>
      </c>
      <c r="G28" s="44">
        <f t="shared" si="5"/>
        <v>0</v>
      </c>
      <c r="H28" s="455">
        <f t="shared" si="5"/>
        <v>0</v>
      </c>
      <c r="I28" s="43">
        <f t="shared" si="5"/>
        <v>0</v>
      </c>
      <c r="J28" s="44">
        <f t="shared" si="5"/>
        <v>0</v>
      </c>
      <c r="K28" s="131">
        <f t="shared" si="5"/>
        <v>0</v>
      </c>
      <c r="L28" s="130"/>
      <c r="M28" s="62"/>
      <c r="N28" s="62"/>
      <c r="O28" s="62"/>
      <c r="P28" s="62"/>
      <c r="Q28" s="62"/>
      <c r="R28" s="62"/>
      <c r="S28" s="62"/>
      <c r="T28" s="62"/>
      <c r="U28" s="62"/>
      <c r="V28" s="62"/>
      <c r="W28" s="62"/>
    </row>
    <row r="29" spans="1:23" ht="11.25" customHeight="1" x14ac:dyDescent="0.2">
      <c r="A29" s="57" t="str">
        <f>'[4]Org structure'!E58</f>
        <v xml:space="preserve">6.1 - Housing </v>
      </c>
      <c r="B29" s="456"/>
      <c r="C29" s="133"/>
      <c r="D29" s="133"/>
      <c r="E29" s="134"/>
      <c r="F29" s="65"/>
      <c r="G29" s="133"/>
      <c r="H29" s="457"/>
      <c r="I29" s="135"/>
      <c r="J29" s="133"/>
      <c r="K29" s="134"/>
      <c r="L29" s="130"/>
      <c r="M29" s="62"/>
      <c r="N29" s="62"/>
      <c r="O29" s="62"/>
      <c r="P29" s="62"/>
      <c r="Q29" s="62"/>
      <c r="R29" s="62"/>
      <c r="S29" s="62"/>
      <c r="T29" s="62"/>
      <c r="U29" s="62"/>
      <c r="V29" s="62"/>
      <c r="W29" s="62"/>
    </row>
    <row r="30" spans="1:23" ht="15" customHeight="1" x14ac:dyDescent="0.2">
      <c r="A30" s="260" t="str">
        <f>'[4]Org structure'!A8</f>
        <v xml:space="preserve">Vote 7 - Planning and Development </v>
      </c>
      <c r="B30" s="454"/>
      <c r="C30" s="44">
        <f t="shared" ref="C30:K30" si="6">SUM(C31:C33)</f>
        <v>0</v>
      </c>
      <c r="D30" s="44">
        <f t="shared" si="6"/>
        <v>0</v>
      </c>
      <c r="E30" s="131">
        <f t="shared" si="6"/>
        <v>0</v>
      </c>
      <c r="F30" s="132">
        <f t="shared" si="6"/>
        <v>0</v>
      </c>
      <c r="G30" s="44">
        <f t="shared" si="6"/>
        <v>0</v>
      </c>
      <c r="H30" s="455">
        <f t="shared" si="6"/>
        <v>0</v>
      </c>
      <c r="I30" s="43">
        <f t="shared" si="6"/>
        <v>0</v>
      </c>
      <c r="J30" s="44">
        <f t="shared" si="6"/>
        <v>0</v>
      </c>
      <c r="K30" s="131">
        <f t="shared" si="6"/>
        <v>0</v>
      </c>
      <c r="L30" s="130"/>
      <c r="M30" s="62"/>
      <c r="N30" s="62"/>
      <c r="O30" s="62"/>
      <c r="P30" s="62"/>
      <c r="Q30" s="62"/>
      <c r="R30" s="62"/>
      <c r="S30" s="62"/>
      <c r="T30" s="62"/>
      <c r="U30" s="62"/>
      <c r="V30" s="62"/>
      <c r="W30" s="62"/>
    </row>
    <row r="31" spans="1:23" ht="11.25" customHeight="1" x14ac:dyDescent="0.2">
      <c r="A31" s="57" t="str">
        <f>'[4]Org structure'!E69</f>
        <v>7.1 - Corporate Wide Strategic Planning  (IDP&amp; LED)</v>
      </c>
      <c r="B31" s="456"/>
      <c r="C31" s="133"/>
      <c r="D31" s="133"/>
      <c r="E31" s="134"/>
      <c r="F31" s="65"/>
      <c r="G31" s="133"/>
      <c r="H31" s="457"/>
      <c r="I31" s="135"/>
      <c r="J31" s="133"/>
      <c r="K31" s="134"/>
      <c r="L31" s="130"/>
      <c r="M31" s="62"/>
      <c r="N31" s="62"/>
      <c r="O31" s="62"/>
      <c r="P31" s="62"/>
      <c r="Q31" s="62"/>
      <c r="R31" s="62"/>
      <c r="S31" s="62"/>
      <c r="T31" s="62"/>
      <c r="U31" s="62"/>
      <c r="V31" s="62"/>
      <c r="W31" s="62"/>
    </row>
    <row r="32" spans="1:23" ht="11.25" customHeight="1" x14ac:dyDescent="0.2">
      <c r="A32" s="57" t="str">
        <f>'[4]Org structure'!E70</f>
        <v xml:space="preserve">7.2 - Town Planning and Building Regulations </v>
      </c>
      <c r="B32" s="456"/>
      <c r="C32" s="133"/>
      <c r="D32" s="133"/>
      <c r="E32" s="134"/>
      <c r="F32" s="65"/>
      <c r="G32" s="133"/>
      <c r="H32" s="457"/>
      <c r="I32" s="135"/>
      <c r="J32" s="133"/>
      <c r="K32" s="134"/>
      <c r="L32" s="130"/>
      <c r="M32" s="62"/>
      <c r="N32" s="62"/>
      <c r="O32" s="62"/>
      <c r="P32" s="62"/>
      <c r="Q32" s="62"/>
      <c r="R32" s="62"/>
      <c r="S32" s="62"/>
      <c r="T32" s="62"/>
      <c r="U32" s="62"/>
      <c r="V32" s="62"/>
      <c r="W32" s="62"/>
    </row>
    <row r="33" spans="1:23" ht="11.25" customHeight="1" x14ac:dyDescent="0.2">
      <c r="A33" s="57" t="str">
        <f>'[4]Org structure'!E71</f>
        <v xml:space="preserve">7.3 - Project Management Unit </v>
      </c>
      <c r="B33" s="456"/>
      <c r="C33" s="133"/>
      <c r="D33" s="133"/>
      <c r="E33" s="134"/>
      <c r="F33" s="65"/>
      <c r="G33" s="133"/>
      <c r="H33" s="457"/>
      <c r="I33" s="135"/>
      <c r="J33" s="133"/>
      <c r="K33" s="134"/>
      <c r="L33" s="130"/>
      <c r="M33" s="62"/>
      <c r="N33" s="62"/>
      <c r="O33" s="62"/>
      <c r="P33" s="62"/>
      <c r="Q33" s="62"/>
      <c r="R33" s="62"/>
      <c r="S33" s="62"/>
      <c r="T33" s="62"/>
      <c r="U33" s="62"/>
      <c r="V33" s="62"/>
      <c r="W33" s="62"/>
    </row>
    <row r="34" spans="1:23" ht="15" customHeight="1" x14ac:dyDescent="0.2">
      <c r="A34" s="260" t="str">
        <f>'[4]Org structure'!A9</f>
        <v xml:space="preserve">Vote 8 - Road Transport </v>
      </c>
      <c r="B34" s="456"/>
      <c r="C34" s="44">
        <f t="shared" ref="C34:K34" si="7">SUM(C35:C37)</f>
        <v>6696371.4100000001</v>
      </c>
      <c r="D34" s="44">
        <f t="shared" si="7"/>
        <v>13679612</v>
      </c>
      <c r="E34" s="131">
        <f t="shared" si="7"/>
        <v>26061019</v>
      </c>
      <c r="F34" s="132">
        <f t="shared" si="7"/>
        <v>16257893.999999998</v>
      </c>
      <c r="G34" s="44">
        <f t="shared" si="7"/>
        <v>17768674.063559998</v>
      </c>
      <c r="H34" s="455">
        <f t="shared" si="7"/>
        <v>17768674.063559998</v>
      </c>
      <c r="I34" s="43">
        <f t="shared" si="7"/>
        <v>18568265</v>
      </c>
      <c r="J34" s="44">
        <f t="shared" si="7"/>
        <v>19422405</v>
      </c>
      <c r="K34" s="131">
        <f t="shared" si="7"/>
        <v>20315836</v>
      </c>
      <c r="L34" s="138"/>
      <c r="M34" s="139"/>
      <c r="N34" s="139"/>
      <c r="O34" s="139"/>
      <c r="P34" s="139"/>
      <c r="Q34" s="139"/>
      <c r="R34" s="139"/>
      <c r="S34" s="139"/>
      <c r="T34" s="139"/>
      <c r="U34" s="139"/>
      <c r="V34" s="139"/>
      <c r="W34" s="139"/>
    </row>
    <row r="35" spans="1:23" ht="11.25" customHeight="1" x14ac:dyDescent="0.2">
      <c r="A35" s="57" t="str">
        <f>'[4]Org structure'!E80</f>
        <v xml:space="preserve">8.1 - Road and Traffic Regulations </v>
      </c>
      <c r="B35" s="456"/>
      <c r="C35" s="133">
        <v>6696371.4100000001</v>
      </c>
      <c r="D35" s="133">
        <v>13679612</v>
      </c>
      <c r="E35" s="134">
        <v>26061019</v>
      </c>
      <c r="F35" s="65">
        <v>16257893.999999998</v>
      </c>
      <c r="G35" s="133">
        <v>17768674.063559998</v>
      </c>
      <c r="H35" s="457">
        <v>17768674.063559998</v>
      </c>
      <c r="I35" s="47">
        <f>86286+15595856+2886123</f>
        <v>18568265</v>
      </c>
      <c r="J35" s="58">
        <f>90255+16313265+3018885</f>
        <v>19422405</v>
      </c>
      <c r="K35" s="136">
        <f>94407+17063675+3157754</f>
        <v>20315836</v>
      </c>
      <c r="L35" s="138"/>
      <c r="M35" s="139"/>
      <c r="N35" s="139"/>
      <c r="O35" s="139"/>
      <c r="P35" s="139"/>
      <c r="Q35" s="139"/>
      <c r="R35" s="139"/>
      <c r="S35" s="139"/>
      <c r="T35" s="139"/>
      <c r="U35" s="139"/>
      <c r="V35" s="139"/>
      <c r="W35" s="139"/>
    </row>
    <row r="36" spans="1:23" ht="11.25" customHeight="1" x14ac:dyDescent="0.2">
      <c r="A36" s="57" t="str">
        <f>'[4]Org structure'!E81</f>
        <v xml:space="preserve">8.2 - Roads </v>
      </c>
      <c r="B36" s="456"/>
      <c r="C36" s="133"/>
      <c r="D36" s="133"/>
      <c r="E36" s="134"/>
      <c r="F36" s="65"/>
      <c r="G36" s="133">
        <v>0</v>
      </c>
      <c r="H36" s="457">
        <v>0</v>
      </c>
      <c r="I36" s="135"/>
      <c r="J36" s="133"/>
      <c r="K36" s="134"/>
      <c r="L36" s="138"/>
      <c r="M36" s="139"/>
      <c r="N36" s="139"/>
      <c r="O36" s="139"/>
      <c r="P36" s="139"/>
      <c r="Q36" s="139"/>
      <c r="R36" s="139"/>
      <c r="S36" s="139"/>
      <c r="T36" s="139"/>
      <c r="U36" s="139"/>
      <c r="V36" s="139"/>
      <c r="W36" s="139"/>
    </row>
    <row r="37" spans="1:23" ht="11.25" customHeight="1" x14ac:dyDescent="0.2">
      <c r="A37" s="57" t="str">
        <f>'[4]Org structure'!E82</f>
        <v xml:space="preserve">8.3 - Taxi Ranks </v>
      </c>
      <c r="B37" s="456"/>
      <c r="C37" s="133"/>
      <c r="D37" s="133"/>
      <c r="E37" s="134"/>
      <c r="F37" s="65"/>
      <c r="G37" s="133">
        <v>0</v>
      </c>
      <c r="H37" s="457">
        <v>0</v>
      </c>
      <c r="I37" s="135"/>
      <c r="J37" s="133"/>
      <c r="K37" s="134"/>
      <c r="L37" s="138"/>
      <c r="M37" s="139"/>
      <c r="N37" s="139"/>
      <c r="O37" s="139"/>
      <c r="P37" s="139"/>
      <c r="Q37" s="139"/>
      <c r="R37" s="139"/>
      <c r="S37" s="139"/>
      <c r="T37" s="139"/>
      <c r="U37" s="139"/>
      <c r="V37" s="139"/>
      <c r="W37" s="139"/>
    </row>
    <row r="38" spans="1:23" ht="15" customHeight="1" x14ac:dyDescent="0.2">
      <c r="A38" s="260" t="str">
        <f>'[4]Org structure'!A10</f>
        <v xml:space="preserve">Vote 9 - Energy Sources </v>
      </c>
      <c r="B38" s="456"/>
      <c r="C38" s="44">
        <f t="shared" ref="C38:K38" si="8">SUM(C39:C40)</f>
        <v>15358297.15</v>
      </c>
      <c r="D38" s="44">
        <f t="shared" si="8"/>
        <v>9667754</v>
      </c>
      <c r="E38" s="131">
        <f t="shared" si="8"/>
        <v>33230944.469999999</v>
      </c>
      <c r="F38" s="132">
        <f t="shared" si="8"/>
        <v>21485602.966960002</v>
      </c>
      <c r="G38" s="44">
        <f t="shared" si="8"/>
        <v>23064004.502239998</v>
      </c>
      <c r="H38" s="455">
        <f t="shared" si="8"/>
        <v>23064004.502239998</v>
      </c>
      <c r="I38" s="43">
        <f t="shared" si="8"/>
        <v>32877747</v>
      </c>
      <c r="J38" s="44">
        <f t="shared" si="8"/>
        <v>33746039</v>
      </c>
      <c r="K38" s="131">
        <f t="shared" si="8"/>
        <v>32654360</v>
      </c>
      <c r="L38" s="138"/>
      <c r="M38" s="139"/>
      <c r="N38" s="139"/>
      <c r="O38" s="139"/>
      <c r="P38" s="139"/>
      <c r="Q38" s="139"/>
      <c r="R38" s="139"/>
      <c r="S38" s="139"/>
      <c r="T38" s="139"/>
      <c r="U38" s="139"/>
      <c r="V38" s="139"/>
      <c r="W38" s="139"/>
    </row>
    <row r="39" spans="1:23" ht="11.25" customHeight="1" x14ac:dyDescent="0.2">
      <c r="A39" s="57" t="str">
        <f>'[4]Org structure'!E91</f>
        <v xml:space="preserve">9.1 - Electricity </v>
      </c>
      <c r="B39" s="456"/>
      <c r="C39" s="133">
        <v>15358297.15</v>
      </c>
      <c r="D39" s="133">
        <v>9667754</v>
      </c>
      <c r="E39" s="134">
        <v>33230944.469999999</v>
      </c>
      <c r="F39" s="65">
        <v>21485602.966960002</v>
      </c>
      <c r="G39" s="133">
        <v>23064004.502239998</v>
      </c>
      <c r="H39" s="457">
        <v>23064004.502239998</v>
      </c>
      <c r="I39" s="47">
        <v>32877747</v>
      </c>
      <c r="J39" s="58">
        <v>33746039</v>
      </c>
      <c r="K39" s="136">
        <v>32654360</v>
      </c>
      <c r="L39" s="138"/>
      <c r="M39" s="139"/>
      <c r="N39" s="139"/>
      <c r="O39" s="139"/>
      <c r="P39" s="139"/>
      <c r="Q39" s="139"/>
      <c r="R39" s="139"/>
      <c r="S39" s="139"/>
      <c r="T39" s="139"/>
      <c r="U39" s="139"/>
      <c r="V39" s="139"/>
      <c r="W39" s="139"/>
    </row>
    <row r="40" spans="1:23" ht="11.25" customHeight="1" x14ac:dyDescent="0.2">
      <c r="A40" s="57" t="str">
        <f>'[4]Org structure'!E92</f>
        <v xml:space="preserve">9.2 - Sreet Lighting </v>
      </c>
      <c r="B40" s="456"/>
      <c r="C40" s="133"/>
      <c r="D40" s="133"/>
      <c r="E40" s="134"/>
      <c r="F40" s="65">
        <v>0</v>
      </c>
      <c r="G40" s="133">
        <v>0</v>
      </c>
      <c r="H40" s="457">
        <v>0</v>
      </c>
      <c r="I40" s="135"/>
      <c r="J40" s="133"/>
      <c r="K40" s="134"/>
      <c r="L40" s="138"/>
      <c r="M40" s="139"/>
      <c r="N40" s="139"/>
      <c r="O40" s="139"/>
      <c r="P40" s="139"/>
      <c r="Q40" s="139"/>
      <c r="R40" s="139"/>
      <c r="S40" s="139"/>
      <c r="T40" s="139"/>
      <c r="U40" s="139"/>
      <c r="V40" s="139"/>
      <c r="W40" s="139"/>
    </row>
    <row r="41" spans="1:23" ht="15" customHeight="1" x14ac:dyDescent="0.2">
      <c r="A41" s="260" t="str">
        <f>'[4]Org structure'!A11</f>
        <v xml:space="preserve">Vote 10 - Waste Water Management </v>
      </c>
      <c r="B41" s="456"/>
      <c r="C41" s="44">
        <f t="shared" ref="C41:K41" si="9">SUM(C42:C42)</f>
        <v>0</v>
      </c>
      <c r="D41" s="44">
        <f t="shared" si="9"/>
        <v>0</v>
      </c>
      <c r="E41" s="131">
        <f t="shared" si="9"/>
        <v>0</v>
      </c>
      <c r="F41" s="132">
        <f t="shared" si="9"/>
        <v>0</v>
      </c>
      <c r="G41" s="44">
        <f t="shared" si="9"/>
        <v>0</v>
      </c>
      <c r="H41" s="455">
        <f t="shared" si="9"/>
        <v>0</v>
      </c>
      <c r="I41" s="43">
        <f t="shared" si="9"/>
        <v>0</v>
      </c>
      <c r="J41" s="44">
        <f t="shared" si="9"/>
        <v>0</v>
      </c>
      <c r="K41" s="131">
        <f t="shared" si="9"/>
        <v>0</v>
      </c>
      <c r="L41" s="138"/>
      <c r="M41" s="139"/>
      <c r="N41" s="139"/>
      <c r="O41" s="139"/>
      <c r="P41" s="139"/>
      <c r="Q41" s="139"/>
      <c r="R41" s="139"/>
      <c r="S41" s="139"/>
      <c r="T41" s="139"/>
      <c r="U41" s="139"/>
      <c r="V41" s="139"/>
      <c r="W41" s="139"/>
    </row>
    <row r="42" spans="1:23" ht="11.25" customHeight="1" x14ac:dyDescent="0.2">
      <c r="A42" s="57" t="str">
        <f>'[4]Org structure'!E102</f>
        <v xml:space="preserve">10.1 - Public Toilets </v>
      </c>
      <c r="B42" s="456"/>
      <c r="C42" s="133"/>
      <c r="D42" s="133"/>
      <c r="E42" s="134"/>
      <c r="F42" s="65"/>
      <c r="G42" s="133"/>
      <c r="H42" s="457"/>
      <c r="I42" s="135"/>
      <c r="J42" s="133"/>
      <c r="K42" s="134"/>
      <c r="L42" s="138"/>
      <c r="M42" s="139"/>
      <c r="N42" s="139"/>
      <c r="O42" s="139"/>
      <c r="P42" s="139"/>
      <c r="Q42" s="139"/>
      <c r="R42" s="139"/>
      <c r="S42" s="139"/>
      <c r="T42" s="139"/>
      <c r="U42" s="139"/>
      <c r="V42" s="139"/>
      <c r="W42" s="139"/>
    </row>
    <row r="43" spans="1:23" ht="15" customHeight="1" x14ac:dyDescent="0.2">
      <c r="A43" s="458" t="str">
        <f>'[4]Org structure'!A12</f>
        <v xml:space="preserve">Vote 11 - Waste Management </v>
      </c>
      <c r="B43" s="456"/>
      <c r="C43" s="44">
        <f t="shared" ref="C43:K43" si="10">SUM(C44:C44)</f>
        <v>3966041.54</v>
      </c>
      <c r="D43" s="44">
        <f t="shared" si="10"/>
        <v>4193295</v>
      </c>
      <c r="E43" s="131">
        <f t="shared" si="10"/>
        <v>8243397</v>
      </c>
      <c r="F43" s="132">
        <f t="shared" si="10"/>
        <v>6672052.9999999991</v>
      </c>
      <c r="G43" s="44">
        <f t="shared" si="10"/>
        <v>6672052.9999999991</v>
      </c>
      <c r="H43" s="455">
        <f t="shared" si="10"/>
        <v>6672052.9999999991</v>
      </c>
      <c r="I43" s="43">
        <f t="shared" si="10"/>
        <v>6972296</v>
      </c>
      <c r="J43" s="44">
        <f t="shared" si="10"/>
        <v>7293021</v>
      </c>
      <c r="K43" s="131">
        <f t="shared" si="10"/>
        <v>7628500</v>
      </c>
      <c r="L43" s="138"/>
      <c r="M43" s="139"/>
      <c r="N43" s="139"/>
      <c r="O43" s="139"/>
      <c r="P43" s="139"/>
      <c r="Q43" s="139"/>
      <c r="R43" s="139"/>
      <c r="S43" s="139"/>
      <c r="T43" s="139"/>
      <c r="U43" s="139"/>
      <c r="V43" s="139"/>
      <c r="W43" s="139"/>
    </row>
    <row r="44" spans="1:23" ht="11.25" customHeight="1" x14ac:dyDescent="0.2">
      <c r="A44" s="57" t="str">
        <f>'[4]Org structure'!E113</f>
        <v xml:space="preserve">11.1 - Solid Waste management </v>
      </c>
      <c r="B44" s="456"/>
      <c r="C44" s="133">
        <v>3966041.54</v>
      </c>
      <c r="D44" s="133">
        <v>4193295</v>
      </c>
      <c r="E44" s="134">
        <v>8243397</v>
      </c>
      <c r="F44" s="65">
        <v>6672052.9999999991</v>
      </c>
      <c r="G44" s="133">
        <v>6672052.9999999991</v>
      </c>
      <c r="H44" s="457">
        <v>6672052.9999999991</v>
      </c>
      <c r="I44" s="47">
        <v>6972296</v>
      </c>
      <c r="J44" s="58">
        <v>7293021</v>
      </c>
      <c r="K44" s="136">
        <v>7628500</v>
      </c>
      <c r="L44" s="138"/>
      <c r="M44" s="139"/>
      <c r="N44" s="139"/>
      <c r="O44" s="139"/>
      <c r="P44" s="139"/>
      <c r="Q44" s="139"/>
      <c r="R44" s="139"/>
      <c r="S44" s="139"/>
      <c r="T44" s="139"/>
      <c r="U44" s="139"/>
      <c r="V44" s="139"/>
      <c r="W44" s="139"/>
    </row>
    <row r="45" spans="1:23" ht="15" customHeight="1" x14ac:dyDescent="0.2">
      <c r="A45" s="458" t="str">
        <f>'[4]Org structure'!A13</f>
        <v>Vote 12 - [NAME OF VOTE 12]</v>
      </c>
      <c r="B45" s="456"/>
      <c r="C45" s="44">
        <f t="shared" ref="C45:K45" si="11">SUM(C46:C46)</f>
        <v>0</v>
      </c>
      <c r="D45" s="44">
        <f t="shared" si="11"/>
        <v>0</v>
      </c>
      <c r="E45" s="131">
        <f t="shared" si="11"/>
        <v>0</v>
      </c>
      <c r="F45" s="132">
        <f t="shared" si="11"/>
        <v>0</v>
      </c>
      <c r="G45" s="44">
        <f t="shared" si="11"/>
        <v>0</v>
      </c>
      <c r="H45" s="455">
        <f t="shared" si="11"/>
        <v>0</v>
      </c>
      <c r="I45" s="43">
        <f t="shared" si="11"/>
        <v>0</v>
      </c>
      <c r="J45" s="44">
        <f t="shared" si="11"/>
        <v>0</v>
      </c>
      <c r="K45" s="131">
        <f t="shared" si="11"/>
        <v>0</v>
      </c>
      <c r="L45" s="138"/>
      <c r="M45" s="139"/>
      <c r="N45" s="139"/>
      <c r="O45" s="139"/>
      <c r="P45" s="139"/>
      <c r="Q45" s="139"/>
      <c r="R45" s="139"/>
      <c r="S45" s="139"/>
      <c r="T45" s="139"/>
      <c r="U45" s="139"/>
      <c r="V45" s="139"/>
      <c r="W45" s="139"/>
    </row>
    <row r="46" spans="1:23" ht="11.25" customHeight="1" x14ac:dyDescent="0.2">
      <c r="A46" s="57" t="str">
        <f>'[4]Org structure'!E124</f>
        <v>12.1 - [Name of sub-vote]</v>
      </c>
      <c r="B46" s="456"/>
      <c r="C46" s="133"/>
      <c r="D46" s="133"/>
      <c r="E46" s="134"/>
      <c r="F46" s="65"/>
      <c r="G46" s="133"/>
      <c r="H46" s="457"/>
      <c r="I46" s="135"/>
      <c r="J46" s="133"/>
      <c r="K46" s="134"/>
      <c r="L46" s="138"/>
      <c r="M46" s="139"/>
      <c r="N46" s="139"/>
      <c r="O46" s="139"/>
      <c r="P46" s="139"/>
      <c r="Q46" s="139"/>
      <c r="R46" s="139"/>
      <c r="S46" s="139"/>
      <c r="T46" s="139"/>
      <c r="U46" s="139"/>
      <c r="V46" s="139"/>
      <c r="W46" s="139"/>
    </row>
    <row r="47" spans="1:23" ht="15" customHeight="1" x14ac:dyDescent="0.2">
      <c r="A47" s="458" t="str">
        <f>'[4]Org structure'!A14</f>
        <v>Vote 13 - [NAME OF VOTE 13]</v>
      </c>
      <c r="B47" s="456"/>
      <c r="C47" s="44">
        <f t="shared" ref="C47:K47" si="12">SUM(C48:C48)</f>
        <v>0</v>
      </c>
      <c r="D47" s="44">
        <f t="shared" si="12"/>
        <v>0</v>
      </c>
      <c r="E47" s="131">
        <f t="shared" si="12"/>
        <v>0</v>
      </c>
      <c r="F47" s="132">
        <f t="shared" si="12"/>
        <v>0</v>
      </c>
      <c r="G47" s="44">
        <f t="shared" si="12"/>
        <v>0</v>
      </c>
      <c r="H47" s="455">
        <f t="shared" si="12"/>
        <v>0</v>
      </c>
      <c r="I47" s="43">
        <f t="shared" si="12"/>
        <v>0</v>
      </c>
      <c r="J47" s="44">
        <f t="shared" si="12"/>
        <v>0</v>
      </c>
      <c r="K47" s="131">
        <f t="shared" si="12"/>
        <v>0</v>
      </c>
      <c r="L47" s="138"/>
      <c r="M47" s="139"/>
      <c r="N47" s="139"/>
      <c r="O47" s="139"/>
      <c r="P47" s="139"/>
      <c r="Q47" s="139"/>
      <c r="R47" s="139"/>
      <c r="S47" s="139"/>
      <c r="T47" s="139"/>
      <c r="U47" s="139"/>
      <c r="V47" s="139"/>
      <c r="W47" s="139"/>
    </row>
    <row r="48" spans="1:23" ht="11.25" customHeight="1" x14ac:dyDescent="0.2">
      <c r="A48" s="57" t="str">
        <f>'[4]Org structure'!E135</f>
        <v>13.1 - [Name of sub-vote]</v>
      </c>
      <c r="B48" s="456"/>
      <c r="C48" s="133"/>
      <c r="D48" s="133"/>
      <c r="E48" s="134"/>
      <c r="F48" s="65"/>
      <c r="G48" s="133"/>
      <c r="H48" s="457"/>
      <c r="I48" s="135"/>
      <c r="J48" s="133"/>
      <c r="K48" s="134"/>
      <c r="L48" s="138"/>
      <c r="M48" s="139"/>
      <c r="N48" s="139"/>
      <c r="O48" s="139"/>
      <c r="P48" s="139"/>
      <c r="Q48" s="139"/>
      <c r="R48" s="139"/>
      <c r="S48" s="139"/>
      <c r="T48" s="139"/>
      <c r="U48" s="139"/>
      <c r="V48" s="139"/>
      <c r="W48" s="139"/>
    </row>
    <row r="49" spans="1:23" ht="15" customHeight="1" x14ac:dyDescent="0.2">
      <c r="A49" s="458" t="str">
        <f>'[4]Org structure'!A15</f>
        <v>Vote 14 - [NAME OF VOTE 14]</v>
      </c>
      <c r="B49" s="456"/>
      <c r="C49" s="44">
        <f t="shared" ref="C49:K49" si="13">SUM(C50:C50)</f>
        <v>0</v>
      </c>
      <c r="D49" s="44">
        <f t="shared" si="13"/>
        <v>0</v>
      </c>
      <c r="E49" s="131">
        <f t="shared" si="13"/>
        <v>0</v>
      </c>
      <c r="F49" s="132">
        <f t="shared" si="13"/>
        <v>0</v>
      </c>
      <c r="G49" s="44">
        <f t="shared" si="13"/>
        <v>0</v>
      </c>
      <c r="H49" s="455">
        <f t="shared" si="13"/>
        <v>0</v>
      </c>
      <c r="I49" s="43">
        <f t="shared" si="13"/>
        <v>0</v>
      </c>
      <c r="J49" s="44">
        <f t="shared" si="13"/>
        <v>0</v>
      </c>
      <c r="K49" s="131">
        <f t="shared" si="13"/>
        <v>0</v>
      </c>
      <c r="L49" s="138"/>
      <c r="M49" s="139"/>
      <c r="N49" s="139"/>
      <c r="O49" s="139"/>
      <c r="P49" s="139"/>
      <c r="Q49" s="139"/>
      <c r="R49" s="139"/>
      <c r="S49" s="139"/>
      <c r="T49" s="139"/>
      <c r="U49" s="139"/>
      <c r="V49" s="139"/>
      <c r="W49" s="139"/>
    </row>
    <row r="50" spans="1:23" ht="11.25" customHeight="1" x14ac:dyDescent="0.2">
      <c r="A50" s="57" t="str">
        <f>'[4]Org structure'!E146</f>
        <v>14.1 - [Name of sub-vote]</v>
      </c>
      <c r="B50" s="456"/>
      <c r="C50" s="133"/>
      <c r="D50" s="133"/>
      <c r="E50" s="134"/>
      <c r="F50" s="65"/>
      <c r="G50" s="133"/>
      <c r="H50" s="457"/>
      <c r="I50" s="135"/>
      <c r="J50" s="133"/>
      <c r="K50" s="134"/>
      <c r="L50" s="138"/>
      <c r="M50" s="139"/>
      <c r="N50" s="139"/>
      <c r="O50" s="139"/>
      <c r="P50" s="139"/>
      <c r="Q50" s="139"/>
      <c r="R50" s="139"/>
      <c r="S50" s="139"/>
      <c r="T50" s="139"/>
      <c r="U50" s="139"/>
      <c r="V50" s="139"/>
      <c r="W50" s="139"/>
    </row>
    <row r="51" spans="1:23" ht="15" customHeight="1" x14ac:dyDescent="0.2">
      <c r="A51" s="458" t="str">
        <f>'[4]Org structure'!A16</f>
        <v>Vote 15 - [NAME OF VOTE 15]</v>
      </c>
      <c r="B51" s="456"/>
      <c r="C51" s="44">
        <f t="shared" ref="C51:K51" si="14">SUM(C52:C52)</f>
        <v>0</v>
      </c>
      <c r="D51" s="44">
        <f t="shared" si="14"/>
        <v>0</v>
      </c>
      <c r="E51" s="131">
        <f t="shared" si="14"/>
        <v>0</v>
      </c>
      <c r="F51" s="132">
        <f t="shared" si="14"/>
        <v>0</v>
      </c>
      <c r="G51" s="44">
        <f t="shared" si="14"/>
        <v>0</v>
      </c>
      <c r="H51" s="455">
        <f t="shared" si="14"/>
        <v>0</v>
      </c>
      <c r="I51" s="43">
        <f t="shared" si="14"/>
        <v>0</v>
      </c>
      <c r="J51" s="44">
        <f t="shared" si="14"/>
        <v>0</v>
      </c>
      <c r="K51" s="131">
        <f t="shared" si="14"/>
        <v>0</v>
      </c>
      <c r="L51" s="138"/>
      <c r="M51" s="139"/>
      <c r="N51" s="139"/>
      <c r="O51" s="139"/>
      <c r="P51" s="139"/>
      <c r="Q51" s="139"/>
      <c r="R51" s="139"/>
      <c r="S51" s="139"/>
      <c r="T51" s="139"/>
      <c r="U51" s="139"/>
      <c r="V51" s="139"/>
      <c r="W51" s="139"/>
    </row>
    <row r="52" spans="1:23" ht="11.25" customHeight="1" x14ac:dyDescent="0.2">
      <c r="A52" s="57" t="str">
        <f>'[4]Org structure'!E157</f>
        <v>15.1 - [Name of sub-vote]</v>
      </c>
      <c r="B52" s="456"/>
      <c r="C52" s="133"/>
      <c r="D52" s="133"/>
      <c r="E52" s="134"/>
      <c r="F52" s="65"/>
      <c r="G52" s="133"/>
      <c r="H52" s="457"/>
      <c r="I52" s="135"/>
      <c r="J52" s="133"/>
      <c r="K52" s="134"/>
      <c r="L52" s="138"/>
      <c r="M52" s="139"/>
      <c r="N52" s="139"/>
      <c r="O52" s="139"/>
      <c r="P52" s="139"/>
      <c r="Q52" s="139"/>
      <c r="R52" s="139"/>
      <c r="S52" s="139"/>
      <c r="T52" s="139"/>
      <c r="U52" s="139"/>
      <c r="V52" s="139"/>
      <c r="W52" s="139"/>
    </row>
    <row r="53" spans="1:23" ht="11.25" customHeight="1" x14ac:dyDescent="0.2">
      <c r="A53" s="49" t="s">
        <v>332</v>
      </c>
      <c r="B53" s="174">
        <v>2</v>
      </c>
      <c r="C53" s="459">
        <f t="shared" ref="C53:K53" si="15">C5+C8+C19+C21+C26+C28+C30+C34+C38+C41+C43+C45+C47+C49+C51</f>
        <v>320569179</v>
      </c>
      <c r="D53" s="459">
        <f t="shared" si="15"/>
        <v>344212945</v>
      </c>
      <c r="E53" s="460">
        <f t="shared" si="15"/>
        <v>469124881.44000006</v>
      </c>
      <c r="F53" s="461">
        <f t="shared" si="15"/>
        <v>413988422.85216004</v>
      </c>
      <c r="G53" s="459">
        <f t="shared" si="15"/>
        <v>426527037.41100001</v>
      </c>
      <c r="H53" s="462">
        <f t="shared" si="15"/>
        <v>426527037.41100001</v>
      </c>
      <c r="I53" s="463">
        <f t="shared" si="15"/>
        <v>467246952</v>
      </c>
      <c r="J53" s="459">
        <f t="shared" si="15"/>
        <v>504514639</v>
      </c>
      <c r="K53" s="460">
        <f t="shared" si="15"/>
        <v>533952628</v>
      </c>
      <c r="L53" s="140" t="e">
        <f>SUM(#REF!)</f>
        <v>#REF!</v>
      </c>
      <c r="M53" s="141" t="e">
        <f>SUM(#REF!)</f>
        <v>#REF!</v>
      </c>
      <c r="N53" s="141" t="e">
        <f>SUM(#REF!)</f>
        <v>#REF!</v>
      </c>
      <c r="O53" s="141" t="e">
        <f>SUM(#REF!)</f>
        <v>#REF!</v>
      </c>
      <c r="P53" s="141" t="e">
        <f>SUM(#REF!)</f>
        <v>#REF!</v>
      </c>
      <c r="Q53" s="141" t="e">
        <f>SUM(#REF!)</f>
        <v>#REF!</v>
      </c>
      <c r="R53" s="141" t="e">
        <f>SUM(#REF!)</f>
        <v>#REF!</v>
      </c>
      <c r="S53" s="141" t="e">
        <f>SUM(#REF!)</f>
        <v>#REF!</v>
      </c>
      <c r="T53" s="141" t="e">
        <f>SUM(#REF!)</f>
        <v>#REF!</v>
      </c>
      <c r="U53" s="141" t="e">
        <f>SUM(#REF!)</f>
        <v>#REF!</v>
      </c>
      <c r="V53" s="141" t="e">
        <f>SUM(#REF!)</f>
        <v>#REF!</v>
      </c>
      <c r="W53" s="141" t="e">
        <f>SUM(#REF!)</f>
        <v>#REF!</v>
      </c>
    </row>
    <row r="54" spans="1:23" ht="4.95" customHeight="1" x14ac:dyDescent="0.2">
      <c r="A54" s="464"/>
      <c r="B54" s="465"/>
      <c r="C54" s="466"/>
      <c r="D54" s="466"/>
      <c r="E54" s="467"/>
      <c r="F54" s="468"/>
      <c r="G54" s="466"/>
      <c r="H54" s="469"/>
      <c r="I54" s="470"/>
      <c r="J54" s="466"/>
      <c r="K54" s="467"/>
      <c r="L54" s="138"/>
      <c r="M54" s="139"/>
      <c r="N54" s="139"/>
      <c r="O54" s="139"/>
      <c r="P54" s="139"/>
      <c r="Q54" s="139"/>
      <c r="R54" s="139"/>
      <c r="S54" s="139"/>
      <c r="T54" s="139"/>
      <c r="U54" s="139"/>
      <c r="V54" s="139"/>
      <c r="W54" s="139"/>
    </row>
    <row r="55" spans="1:23" ht="11.25" customHeight="1" x14ac:dyDescent="0.2">
      <c r="A55" s="471" t="s">
        <v>333</v>
      </c>
      <c r="B55" s="165">
        <v>1</v>
      </c>
      <c r="C55" s="472"/>
      <c r="D55" s="472"/>
      <c r="E55" s="473"/>
      <c r="F55" s="474"/>
      <c r="G55" s="472"/>
      <c r="H55" s="475"/>
      <c r="I55" s="476"/>
      <c r="J55" s="472"/>
      <c r="K55" s="473"/>
      <c r="L55" s="138"/>
      <c r="M55" s="139"/>
      <c r="N55" s="139"/>
      <c r="O55" s="139"/>
      <c r="P55" s="139"/>
      <c r="Q55" s="139"/>
      <c r="R55" s="139"/>
      <c r="S55" s="139"/>
      <c r="T55" s="139"/>
      <c r="U55" s="139"/>
      <c r="V55" s="139"/>
      <c r="W55" s="139"/>
    </row>
    <row r="56" spans="1:23" ht="15" customHeight="1" x14ac:dyDescent="0.2">
      <c r="A56" s="260" t="str">
        <f t="shared" ref="A56:A103" si="16">A5</f>
        <v xml:space="preserve">Vote 1 - Executive &amp; Council </v>
      </c>
      <c r="B56" s="477"/>
      <c r="C56" s="44">
        <f t="shared" ref="C56:K56" si="17">SUM(C57:C58)</f>
        <v>71524875.870000005</v>
      </c>
      <c r="D56" s="44">
        <f t="shared" si="17"/>
        <v>65494849</v>
      </c>
      <c r="E56" s="131">
        <f t="shared" si="17"/>
        <v>52383119.170000002</v>
      </c>
      <c r="F56" s="132">
        <f t="shared" si="17"/>
        <v>54701730.350000001</v>
      </c>
      <c r="G56" s="44">
        <f t="shared" si="17"/>
        <v>60386769.354399994</v>
      </c>
      <c r="H56" s="455">
        <f t="shared" si="17"/>
        <v>60386769.354399994</v>
      </c>
      <c r="I56" s="43">
        <f t="shared" si="17"/>
        <v>65242048</v>
      </c>
      <c r="J56" s="44">
        <f t="shared" si="17"/>
        <v>70139489</v>
      </c>
      <c r="K56" s="131">
        <f t="shared" si="17"/>
        <v>73679490</v>
      </c>
      <c r="L56" s="138"/>
      <c r="M56" s="139"/>
      <c r="N56" s="139"/>
      <c r="O56" s="139"/>
      <c r="P56" s="139"/>
      <c r="Q56" s="139"/>
      <c r="R56" s="139"/>
      <c r="S56" s="139"/>
      <c r="T56" s="139"/>
      <c r="U56" s="139"/>
      <c r="V56" s="139"/>
      <c r="W56" s="139"/>
    </row>
    <row r="57" spans="1:23" ht="11.25" customHeight="1" x14ac:dyDescent="0.2">
      <c r="A57" s="57" t="str">
        <f t="shared" si="16"/>
        <v xml:space="preserve">1.1 - Mayor and Council </v>
      </c>
      <c r="B57" s="456"/>
      <c r="C57" s="58">
        <v>61666926.82</v>
      </c>
      <c r="D57" s="58">
        <v>58053543</v>
      </c>
      <c r="E57" s="142">
        <v>43261501.979999997</v>
      </c>
      <c r="F57" s="115">
        <v>43765407</v>
      </c>
      <c r="G57" s="58">
        <v>49496887.679999992</v>
      </c>
      <c r="H57" s="478">
        <v>49496887.679999992</v>
      </c>
      <c r="I57" s="47">
        <v>53818562</v>
      </c>
      <c r="J57" s="58">
        <v>56399214</v>
      </c>
      <c r="K57" s="136">
        <v>59200231</v>
      </c>
      <c r="L57" s="138"/>
      <c r="M57" s="139"/>
      <c r="N57" s="139"/>
      <c r="O57" s="139"/>
      <c r="P57" s="139"/>
      <c r="Q57" s="139"/>
      <c r="R57" s="139"/>
      <c r="S57" s="139"/>
      <c r="T57" s="139"/>
      <c r="U57" s="139"/>
      <c r="V57" s="139"/>
      <c r="W57" s="139"/>
    </row>
    <row r="58" spans="1:23" ht="11.25" customHeight="1" x14ac:dyDescent="0.2">
      <c r="A58" s="57" t="str">
        <f t="shared" si="16"/>
        <v xml:space="preserve">1.2 - Municipal Manager </v>
      </c>
      <c r="B58" s="456"/>
      <c r="C58" s="58">
        <v>9857949.0500000007</v>
      </c>
      <c r="D58" s="58">
        <v>7441306</v>
      </c>
      <c r="E58" s="142">
        <v>9121617.1900000013</v>
      </c>
      <c r="F58" s="115">
        <v>10936323.350000001</v>
      </c>
      <c r="G58" s="58">
        <v>10889881.674400002</v>
      </c>
      <c r="H58" s="478">
        <v>10889881.674400002</v>
      </c>
      <c r="I58" s="47">
        <v>11423486</v>
      </c>
      <c r="J58" s="58">
        <v>13740275</v>
      </c>
      <c r="K58" s="136">
        <v>14479259</v>
      </c>
      <c r="L58" s="138"/>
      <c r="M58" s="139"/>
      <c r="N58" s="139"/>
      <c r="O58" s="139"/>
      <c r="P58" s="139"/>
      <c r="Q58" s="139"/>
      <c r="R58" s="139"/>
      <c r="S58" s="139"/>
      <c r="T58" s="139"/>
      <c r="U58" s="139"/>
      <c r="V58" s="139"/>
      <c r="W58" s="139"/>
    </row>
    <row r="59" spans="1:23" ht="15" customHeight="1" x14ac:dyDescent="0.2">
      <c r="A59" s="260" t="str">
        <f t="shared" si="16"/>
        <v xml:space="preserve">Vote 2 - Finance and Administration </v>
      </c>
      <c r="B59" s="454"/>
      <c r="C59" s="44">
        <f>SUM(C60:C69)</f>
        <v>72040130.039999992</v>
      </c>
      <c r="D59" s="44">
        <f>SUM(D60:D69)</f>
        <v>80597238</v>
      </c>
      <c r="E59" s="131">
        <f t="shared" ref="E59:K59" si="18">SUM(E60:E69)</f>
        <v>90901596.689999983</v>
      </c>
      <c r="F59" s="132">
        <f t="shared" si="18"/>
        <v>96646374</v>
      </c>
      <c r="G59" s="44">
        <f t="shared" si="18"/>
        <v>105651416.41872147</v>
      </c>
      <c r="H59" s="455">
        <f t="shared" si="18"/>
        <v>105651416.41872147</v>
      </c>
      <c r="I59" s="43">
        <f t="shared" si="18"/>
        <v>121025431</v>
      </c>
      <c r="J59" s="44">
        <f t="shared" si="18"/>
        <v>130774325</v>
      </c>
      <c r="K59" s="131">
        <f t="shared" si="18"/>
        <v>137747616</v>
      </c>
      <c r="L59" s="138"/>
      <c r="M59" s="139"/>
      <c r="N59" s="139"/>
      <c r="O59" s="139"/>
      <c r="P59" s="139"/>
      <c r="Q59" s="139"/>
      <c r="R59" s="139"/>
      <c r="S59" s="139"/>
      <c r="T59" s="139"/>
      <c r="U59" s="139"/>
      <c r="V59" s="139"/>
      <c r="W59" s="139"/>
    </row>
    <row r="60" spans="1:23" ht="11.25" customHeight="1" x14ac:dyDescent="0.2">
      <c r="A60" s="57" t="str">
        <f t="shared" si="16"/>
        <v xml:space="preserve">2.1 - Administrative and Corporate Support </v>
      </c>
      <c r="B60" s="456"/>
      <c r="C60" s="58">
        <v>14080487.02</v>
      </c>
      <c r="D60" s="58">
        <v>25731390</v>
      </c>
      <c r="E60" s="142">
        <v>21178859.219999999</v>
      </c>
      <c r="F60" s="115">
        <v>20740037</v>
      </c>
      <c r="G60" s="58">
        <v>22698963.470032901</v>
      </c>
      <c r="H60" s="478">
        <v>22698963.470032901</v>
      </c>
      <c r="I60" s="47">
        <v>25070344</v>
      </c>
      <c r="J60" s="58">
        <v>27846979</v>
      </c>
      <c r="K60" s="136">
        <v>29262561</v>
      </c>
      <c r="L60" s="138"/>
      <c r="M60" s="139"/>
      <c r="N60" s="139"/>
      <c r="O60" s="139"/>
      <c r="P60" s="139"/>
      <c r="Q60" s="139"/>
      <c r="R60" s="139"/>
      <c r="S60" s="139"/>
      <c r="T60" s="139"/>
      <c r="U60" s="139"/>
      <c r="V60" s="139"/>
      <c r="W60" s="139"/>
    </row>
    <row r="61" spans="1:23" ht="11.25" customHeight="1" x14ac:dyDescent="0.2">
      <c r="A61" s="57" t="str">
        <f t="shared" si="16"/>
        <v xml:space="preserve">2.2 - Asset Management </v>
      </c>
      <c r="B61" s="456"/>
      <c r="C61" s="58">
        <v>0</v>
      </c>
      <c r="D61" s="58">
        <v>4088835</v>
      </c>
      <c r="E61" s="142">
        <v>4276405.29</v>
      </c>
      <c r="F61" s="115">
        <v>5306062</v>
      </c>
      <c r="G61" s="58">
        <v>4910614.2939999998</v>
      </c>
      <c r="H61" s="478">
        <v>4910614.2939999998</v>
      </c>
      <c r="I61" s="47">
        <v>5811335</v>
      </c>
      <c r="J61" s="58">
        <v>6142860</v>
      </c>
      <c r="K61" s="136">
        <v>6493648</v>
      </c>
      <c r="L61" s="138"/>
      <c r="M61" s="139"/>
      <c r="N61" s="139"/>
      <c r="O61" s="139"/>
      <c r="P61" s="139"/>
      <c r="Q61" s="139"/>
      <c r="R61" s="139"/>
      <c r="S61" s="139"/>
      <c r="T61" s="139"/>
      <c r="U61" s="139"/>
      <c r="V61" s="139"/>
      <c r="W61" s="139"/>
    </row>
    <row r="62" spans="1:23" ht="11.25" customHeight="1" x14ac:dyDescent="0.2">
      <c r="A62" s="57" t="str">
        <f t="shared" si="16"/>
        <v xml:space="preserve">2.3 - Budget and Treasury Office </v>
      </c>
      <c r="B62" s="456"/>
      <c r="C62" s="58">
        <v>27485052.869999997</v>
      </c>
      <c r="D62" s="58">
        <v>26820570</v>
      </c>
      <c r="E62" s="142">
        <v>31766182.34</v>
      </c>
      <c r="F62" s="115">
        <v>32503101</v>
      </c>
      <c r="G62" s="58">
        <v>40592026.969559997</v>
      </c>
      <c r="H62" s="478">
        <v>40592026.969559997</v>
      </c>
      <c r="I62" s="47">
        <v>47477116</v>
      </c>
      <c r="J62" s="58">
        <v>51604312</v>
      </c>
      <c r="K62" s="136">
        <v>53889479</v>
      </c>
      <c r="L62" s="138"/>
      <c r="M62" s="139"/>
      <c r="N62" s="139"/>
      <c r="O62" s="139"/>
      <c r="P62" s="139"/>
      <c r="Q62" s="139"/>
      <c r="R62" s="139"/>
      <c r="S62" s="139"/>
      <c r="T62" s="139"/>
      <c r="U62" s="139"/>
      <c r="V62" s="139"/>
      <c r="W62" s="139"/>
    </row>
    <row r="63" spans="1:23" ht="11.25" customHeight="1" x14ac:dyDescent="0.2">
      <c r="A63" s="57" t="str">
        <f t="shared" si="16"/>
        <v xml:space="preserve">2.4 - Human Resource </v>
      </c>
      <c r="B63" s="456"/>
      <c r="C63" s="58">
        <v>3689633.19</v>
      </c>
      <c r="D63" s="58">
        <v>5181285</v>
      </c>
      <c r="E63" s="142">
        <v>8062539.9299999997</v>
      </c>
      <c r="F63" s="115">
        <v>8903613</v>
      </c>
      <c r="G63" s="58">
        <v>8622613</v>
      </c>
      <c r="H63" s="478">
        <v>8622613</v>
      </c>
      <c r="I63" s="47">
        <v>10837972</v>
      </c>
      <c r="J63" s="58">
        <v>11756560</v>
      </c>
      <c r="K63" s="136">
        <v>12772236</v>
      </c>
      <c r="L63" s="138"/>
      <c r="M63" s="139"/>
      <c r="N63" s="139"/>
      <c r="O63" s="139"/>
      <c r="P63" s="139"/>
      <c r="Q63" s="139"/>
      <c r="R63" s="139"/>
      <c r="S63" s="139"/>
      <c r="T63" s="139"/>
      <c r="U63" s="139"/>
      <c r="V63" s="139"/>
      <c r="W63" s="139"/>
    </row>
    <row r="64" spans="1:23" ht="11.25" customHeight="1" x14ac:dyDescent="0.2">
      <c r="A64" s="57" t="str">
        <f t="shared" si="16"/>
        <v xml:space="preserve">2.5 - Information Technology </v>
      </c>
      <c r="B64" s="456"/>
      <c r="C64" s="58">
        <v>4603479.209999999</v>
      </c>
      <c r="D64" s="58">
        <v>6364955</v>
      </c>
      <c r="E64" s="142">
        <v>5438745.8200000003</v>
      </c>
      <c r="F64" s="115">
        <v>6587608</v>
      </c>
      <c r="G64" s="58">
        <v>6037882.4931499995</v>
      </c>
      <c r="H64" s="478">
        <v>6037882.4931499995</v>
      </c>
      <c r="I64" s="47">
        <v>7661819</v>
      </c>
      <c r="J64" s="58">
        <v>8042614</v>
      </c>
      <c r="K64" s="136">
        <v>8448998</v>
      </c>
      <c r="L64" s="138"/>
      <c r="M64" s="139"/>
      <c r="N64" s="139"/>
      <c r="O64" s="139"/>
      <c r="P64" s="139"/>
      <c r="Q64" s="139"/>
      <c r="R64" s="139"/>
      <c r="S64" s="139"/>
      <c r="T64" s="139"/>
      <c r="U64" s="139"/>
      <c r="V64" s="139"/>
      <c r="W64" s="139"/>
    </row>
    <row r="65" spans="1:23" ht="11.25" customHeight="1" x14ac:dyDescent="0.2">
      <c r="A65" s="57" t="str">
        <f t="shared" si="16"/>
        <v xml:space="preserve">2.6 - Legal Service </v>
      </c>
      <c r="B65" s="456"/>
      <c r="C65" s="58">
        <v>0</v>
      </c>
      <c r="D65" s="58">
        <v>6398289</v>
      </c>
      <c r="E65" s="142">
        <v>7090268.0999999996</v>
      </c>
      <c r="F65" s="115">
        <v>5674848</v>
      </c>
      <c r="G65" s="58">
        <v>7358366.9864799995</v>
      </c>
      <c r="H65" s="478">
        <v>7358366.9864799995</v>
      </c>
      <c r="I65" s="47">
        <v>7241083</v>
      </c>
      <c r="J65" s="58">
        <v>7614353</v>
      </c>
      <c r="K65" s="136">
        <v>8007153</v>
      </c>
      <c r="L65" s="138"/>
      <c r="M65" s="139"/>
      <c r="N65" s="139"/>
      <c r="O65" s="139"/>
      <c r="P65" s="139"/>
      <c r="Q65" s="139"/>
      <c r="R65" s="139"/>
      <c r="S65" s="139"/>
      <c r="T65" s="139"/>
      <c r="U65" s="139"/>
      <c r="V65" s="139"/>
      <c r="W65" s="139"/>
    </row>
    <row r="66" spans="1:23" ht="11.25" customHeight="1" x14ac:dyDescent="0.2">
      <c r="A66" s="57" t="str">
        <f t="shared" si="16"/>
        <v xml:space="preserve">2.7 - Customer Relation and Coordination </v>
      </c>
      <c r="B66" s="456"/>
      <c r="C66" s="58">
        <v>0</v>
      </c>
      <c r="D66" s="58">
        <v>1427977</v>
      </c>
      <c r="E66" s="142">
        <v>2151894.46</v>
      </c>
      <c r="F66" s="115">
        <v>4059673</v>
      </c>
      <c r="G66" s="58">
        <v>3378402.0274485722</v>
      </c>
      <c r="H66" s="478">
        <v>3378402.0274485722</v>
      </c>
      <c r="I66" s="47">
        <v>3330459</v>
      </c>
      <c r="J66" s="58">
        <v>3307480</v>
      </c>
      <c r="K66" s="136">
        <v>3494708</v>
      </c>
      <c r="L66" s="138"/>
      <c r="M66" s="139"/>
      <c r="N66" s="139"/>
      <c r="O66" s="139"/>
      <c r="P66" s="139"/>
      <c r="Q66" s="139"/>
      <c r="R66" s="139"/>
      <c r="S66" s="139"/>
      <c r="T66" s="139"/>
      <c r="U66" s="139"/>
      <c r="V66" s="139"/>
      <c r="W66" s="139"/>
    </row>
    <row r="67" spans="1:23" ht="11.25" customHeight="1" x14ac:dyDescent="0.2">
      <c r="A67" s="57" t="str">
        <f t="shared" si="16"/>
        <v xml:space="preserve">2.8 - Property Services </v>
      </c>
      <c r="B67" s="456"/>
      <c r="C67" s="58">
        <v>22181477.75</v>
      </c>
      <c r="D67" s="58">
        <v>1456662</v>
      </c>
      <c r="E67" s="142">
        <v>7599612</v>
      </c>
      <c r="F67" s="115">
        <v>9436054</v>
      </c>
      <c r="G67" s="58">
        <v>8991536.3459600024</v>
      </c>
      <c r="H67" s="478">
        <v>8991536.3459600024</v>
      </c>
      <c r="I67" s="47">
        <v>9530918</v>
      </c>
      <c r="J67" s="58">
        <v>10147914</v>
      </c>
      <c r="K67" s="136">
        <v>10805612</v>
      </c>
      <c r="L67" s="138"/>
      <c r="M67" s="139"/>
      <c r="N67" s="139"/>
      <c r="O67" s="139"/>
      <c r="P67" s="139"/>
      <c r="Q67" s="139"/>
      <c r="R67" s="139"/>
      <c r="S67" s="139"/>
      <c r="T67" s="139"/>
      <c r="U67" s="139"/>
      <c r="V67" s="139"/>
      <c r="W67" s="139"/>
    </row>
    <row r="68" spans="1:23" ht="11.25" customHeight="1" x14ac:dyDescent="0.2">
      <c r="A68" s="57" t="str">
        <f t="shared" si="16"/>
        <v xml:space="preserve">2.9 - Risk Management </v>
      </c>
      <c r="B68" s="456"/>
      <c r="C68" s="58">
        <v>0</v>
      </c>
      <c r="D68" s="58">
        <v>826803</v>
      </c>
      <c r="E68" s="142">
        <v>864863.79</v>
      </c>
      <c r="F68" s="115">
        <v>1029647</v>
      </c>
      <c r="G68" s="58">
        <v>1006858.0404499996</v>
      </c>
      <c r="H68" s="478">
        <v>1006858.0404499996</v>
      </c>
      <c r="I68" s="47">
        <v>1064747</v>
      </c>
      <c r="J68" s="58">
        <v>1126327</v>
      </c>
      <c r="K68" s="136">
        <v>1191529</v>
      </c>
      <c r="L68" s="138"/>
      <c r="M68" s="139"/>
      <c r="N68" s="139"/>
      <c r="O68" s="139"/>
      <c r="P68" s="139"/>
      <c r="Q68" s="139"/>
      <c r="R68" s="139"/>
      <c r="S68" s="139"/>
      <c r="T68" s="139"/>
      <c r="U68" s="139"/>
      <c r="V68" s="139"/>
      <c r="W68" s="139"/>
    </row>
    <row r="69" spans="1:23" ht="11.25" customHeight="1" x14ac:dyDescent="0.2">
      <c r="A69" s="57" t="str">
        <f t="shared" si="16"/>
        <v xml:space="preserve">2.10 - Supply Chain Management </v>
      </c>
      <c r="B69" s="456"/>
      <c r="C69" s="58">
        <v>0</v>
      </c>
      <c r="D69" s="58">
        <v>2300472</v>
      </c>
      <c r="E69" s="142">
        <v>2472225.7400000002</v>
      </c>
      <c r="F69" s="115">
        <v>2405731</v>
      </c>
      <c r="G69" s="58">
        <v>2054152.7916400004</v>
      </c>
      <c r="H69" s="478">
        <v>2054152.7916400004</v>
      </c>
      <c r="I69" s="47">
        <v>2999638</v>
      </c>
      <c r="J69" s="58">
        <v>3184926</v>
      </c>
      <c r="K69" s="136">
        <v>3381692</v>
      </c>
      <c r="L69" s="138"/>
      <c r="M69" s="139"/>
      <c r="N69" s="139"/>
      <c r="O69" s="139"/>
      <c r="P69" s="139"/>
      <c r="Q69" s="139"/>
      <c r="R69" s="139"/>
      <c r="S69" s="139"/>
      <c r="T69" s="139"/>
      <c r="U69" s="139"/>
      <c r="V69" s="139"/>
      <c r="W69" s="139"/>
    </row>
    <row r="70" spans="1:23" ht="15" customHeight="1" x14ac:dyDescent="0.2">
      <c r="A70" s="260" t="str">
        <f t="shared" si="16"/>
        <v xml:space="preserve">Vote 3 - Internal Audit </v>
      </c>
      <c r="B70" s="454"/>
      <c r="C70" s="44">
        <f t="shared" ref="C70:K70" si="19">SUM(C71:C71)</f>
        <v>0</v>
      </c>
      <c r="D70" s="44">
        <f t="shared" si="19"/>
        <v>1627305</v>
      </c>
      <c r="E70" s="131">
        <f t="shared" si="19"/>
        <v>2466953.02</v>
      </c>
      <c r="F70" s="132">
        <f t="shared" si="19"/>
        <v>2626731</v>
      </c>
      <c r="G70" s="44">
        <f t="shared" si="19"/>
        <v>2626731</v>
      </c>
      <c r="H70" s="455">
        <f t="shared" si="19"/>
        <v>2626731</v>
      </c>
      <c r="I70" s="43">
        <f t="shared" si="19"/>
        <v>2772839</v>
      </c>
      <c r="J70" s="44">
        <f t="shared" si="19"/>
        <v>2903778</v>
      </c>
      <c r="K70" s="131">
        <f t="shared" si="19"/>
        <v>3040903</v>
      </c>
      <c r="L70" s="138"/>
      <c r="M70" s="139"/>
      <c r="N70" s="139"/>
      <c r="O70" s="139"/>
      <c r="P70" s="139"/>
      <c r="Q70" s="139"/>
      <c r="R70" s="139"/>
      <c r="S70" s="139"/>
      <c r="T70" s="139"/>
      <c r="U70" s="139"/>
      <c r="V70" s="139"/>
      <c r="W70" s="139"/>
    </row>
    <row r="71" spans="1:23" ht="11.25" customHeight="1" x14ac:dyDescent="0.2">
      <c r="A71" s="57" t="str">
        <f t="shared" si="16"/>
        <v xml:space="preserve">3.1 - Governance Function </v>
      </c>
      <c r="B71" s="456"/>
      <c r="C71" s="58">
        <v>0</v>
      </c>
      <c r="D71" s="58">
        <v>1627305</v>
      </c>
      <c r="E71" s="142">
        <v>2466953.02</v>
      </c>
      <c r="F71" s="115">
        <v>2626731</v>
      </c>
      <c r="G71" s="58">
        <v>2626731</v>
      </c>
      <c r="H71" s="478">
        <v>2626731</v>
      </c>
      <c r="I71" s="47">
        <v>2772839</v>
      </c>
      <c r="J71" s="58">
        <v>2903778</v>
      </c>
      <c r="K71" s="136">
        <v>3040903</v>
      </c>
      <c r="L71" s="138"/>
      <c r="M71" s="139"/>
      <c r="N71" s="139"/>
      <c r="O71" s="139"/>
      <c r="P71" s="139"/>
      <c r="Q71" s="139"/>
      <c r="R71" s="139"/>
      <c r="S71" s="139"/>
      <c r="T71" s="139"/>
      <c r="U71" s="139"/>
      <c r="V71" s="139"/>
      <c r="W71" s="139"/>
    </row>
    <row r="72" spans="1:23" ht="15" customHeight="1" x14ac:dyDescent="0.2">
      <c r="A72" s="260" t="str">
        <f t="shared" si="16"/>
        <v xml:space="preserve">Vote 4 - Community and Public Safety </v>
      </c>
      <c r="B72" s="454"/>
      <c r="C72" s="44">
        <f t="shared" ref="C72:K72" si="20">SUM(C73:C76)</f>
        <v>3405469.5799999996</v>
      </c>
      <c r="D72" s="44">
        <f t="shared" si="20"/>
        <v>3691577</v>
      </c>
      <c r="E72" s="131">
        <f t="shared" si="20"/>
        <v>5016218.18</v>
      </c>
      <c r="F72" s="132">
        <f t="shared" si="20"/>
        <v>8786987</v>
      </c>
      <c r="G72" s="44">
        <f t="shared" si="20"/>
        <v>9562465.0492400005</v>
      </c>
      <c r="H72" s="455">
        <f t="shared" si="20"/>
        <v>9562465.0492400005</v>
      </c>
      <c r="I72" s="43">
        <f t="shared" si="20"/>
        <v>10254486</v>
      </c>
      <c r="J72" s="44">
        <f t="shared" si="20"/>
        <v>11162186</v>
      </c>
      <c r="K72" s="131">
        <f t="shared" si="20"/>
        <v>12273935</v>
      </c>
      <c r="L72" s="138"/>
      <c r="M72" s="139"/>
      <c r="N72" s="139"/>
      <c r="O72" s="139"/>
      <c r="P72" s="139"/>
      <c r="Q72" s="139"/>
      <c r="R72" s="139"/>
      <c r="S72" s="139"/>
      <c r="T72" s="139"/>
      <c r="U72" s="139"/>
      <c r="V72" s="139"/>
      <c r="W72" s="139"/>
    </row>
    <row r="73" spans="1:23" ht="11.25" customHeight="1" x14ac:dyDescent="0.2">
      <c r="A73" s="57" t="str">
        <f t="shared" si="16"/>
        <v xml:space="preserve">4.1 - Cemetries and  Crematoriums </v>
      </c>
      <c r="B73" s="456"/>
      <c r="C73" s="46">
        <v>242251.59000000003</v>
      </c>
      <c r="D73" s="46">
        <v>245534</v>
      </c>
      <c r="E73" s="144">
        <v>256562.39</v>
      </c>
      <c r="F73" s="145">
        <v>0</v>
      </c>
      <c r="G73" s="46">
        <v>0</v>
      </c>
      <c r="H73" s="479">
        <v>0</v>
      </c>
      <c r="I73" s="48"/>
      <c r="J73" s="46"/>
      <c r="K73" s="144"/>
      <c r="L73" s="138"/>
      <c r="M73" s="139"/>
      <c r="N73" s="139"/>
      <c r="O73" s="139"/>
      <c r="P73" s="139"/>
      <c r="Q73" s="139"/>
      <c r="R73" s="139"/>
      <c r="S73" s="139"/>
      <c r="T73" s="139"/>
      <c r="U73" s="139"/>
      <c r="V73" s="139"/>
      <c r="W73" s="139"/>
    </row>
    <row r="74" spans="1:23" ht="11.25" customHeight="1" x14ac:dyDescent="0.2">
      <c r="A74" s="57" t="str">
        <f t="shared" si="16"/>
        <v xml:space="preserve">4.2 - Community Halls and Facilities </v>
      </c>
      <c r="B74" s="456"/>
      <c r="C74" s="46">
        <v>154214.69</v>
      </c>
      <c r="D74" s="46">
        <v>717075</v>
      </c>
      <c r="E74" s="144">
        <v>1502801.45</v>
      </c>
      <c r="F74" s="145">
        <v>4551246</v>
      </c>
      <c r="G74" s="46">
        <v>4476588.6496000001</v>
      </c>
      <c r="H74" s="479">
        <v>4476588.6496000001</v>
      </c>
      <c r="I74" s="47">
        <v>4691445</v>
      </c>
      <c r="J74" s="58">
        <v>5270545</v>
      </c>
      <c r="K74" s="136">
        <v>6027114</v>
      </c>
      <c r="L74" s="138"/>
      <c r="M74" s="139"/>
      <c r="N74" s="139"/>
      <c r="O74" s="139"/>
      <c r="P74" s="139"/>
      <c r="Q74" s="139"/>
      <c r="R74" s="139"/>
      <c r="S74" s="139"/>
      <c r="T74" s="139"/>
      <c r="U74" s="139"/>
      <c r="V74" s="139"/>
      <c r="W74" s="139"/>
    </row>
    <row r="75" spans="1:23" ht="11.25" customHeight="1" x14ac:dyDescent="0.2">
      <c r="A75" s="57" t="str">
        <f t="shared" si="16"/>
        <v xml:space="preserve">4.3 - Disaster Management </v>
      </c>
      <c r="B75" s="456"/>
      <c r="C75" s="46">
        <v>1422866.6999999997</v>
      </c>
      <c r="D75" s="46">
        <v>1235173</v>
      </c>
      <c r="E75" s="144">
        <v>1147517.3900000001</v>
      </c>
      <c r="F75" s="145">
        <v>1755688</v>
      </c>
      <c r="G75" s="46">
        <v>1741276.6745200001</v>
      </c>
      <c r="H75" s="479">
        <v>1741276.6745200001</v>
      </c>
      <c r="I75" s="47">
        <v>2015964</v>
      </c>
      <c r="J75" s="58">
        <v>2130017</v>
      </c>
      <c r="K75" s="136">
        <v>2250639</v>
      </c>
      <c r="L75" s="138"/>
      <c r="M75" s="139"/>
      <c r="N75" s="139"/>
      <c r="O75" s="139"/>
      <c r="P75" s="139"/>
      <c r="Q75" s="139"/>
      <c r="R75" s="139"/>
      <c r="S75" s="139"/>
      <c r="T75" s="139"/>
      <c r="U75" s="139"/>
      <c r="V75" s="139"/>
      <c r="W75" s="139"/>
    </row>
    <row r="76" spans="1:23" ht="11.25" customHeight="1" x14ac:dyDescent="0.2">
      <c r="A76" s="57" t="str">
        <f t="shared" si="16"/>
        <v xml:space="preserve">4.4 - Library and Archives </v>
      </c>
      <c r="B76" s="456"/>
      <c r="C76" s="46">
        <v>1586136.5999999999</v>
      </c>
      <c r="D76" s="46">
        <v>1493795</v>
      </c>
      <c r="E76" s="144">
        <v>2109336.9500000002</v>
      </c>
      <c r="F76" s="145">
        <v>2480053</v>
      </c>
      <c r="G76" s="46">
        <v>3344599.7251200001</v>
      </c>
      <c r="H76" s="479">
        <v>3344599.7251200001</v>
      </c>
      <c r="I76" s="47">
        <v>3547077</v>
      </c>
      <c r="J76" s="58">
        <v>3761624</v>
      </c>
      <c r="K76" s="136">
        <v>3996182</v>
      </c>
      <c r="L76" s="138"/>
      <c r="M76" s="139"/>
      <c r="N76" s="139"/>
      <c r="O76" s="139"/>
      <c r="P76" s="139"/>
      <c r="Q76" s="139"/>
      <c r="R76" s="139"/>
      <c r="S76" s="139"/>
      <c r="T76" s="139"/>
      <c r="U76" s="139"/>
      <c r="V76" s="139"/>
      <c r="W76" s="139"/>
    </row>
    <row r="77" spans="1:23" ht="15" customHeight="1" x14ac:dyDescent="0.2">
      <c r="A77" s="260" t="str">
        <f t="shared" si="16"/>
        <v xml:space="preserve">Vote 5 - Sports and Recreation </v>
      </c>
      <c r="B77" s="454"/>
      <c r="C77" s="44">
        <f t="shared" ref="C77:K77" si="21">SUM(C78:C78)</f>
        <v>8657839.6999999993</v>
      </c>
      <c r="D77" s="44">
        <f t="shared" si="21"/>
        <v>7707414</v>
      </c>
      <c r="E77" s="131">
        <f t="shared" si="21"/>
        <v>12329928.43</v>
      </c>
      <c r="F77" s="132">
        <f t="shared" si="21"/>
        <v>14682096</v>
      </c>
      <c r="G77" s="44">
        <f t="shared" si="21"/>
        <v>13379765.208000001</v>
      </c>
      <c r="H77" s="455">
        <f t="shared" si="21"/>
        <v>13379765.208000001</v>
      </c>
      <c r="I77" s="43">
        <f t="shared" si="21"/>
        <v>15267620</v>
      </c>
      <c r="J77" s="44">
        <f t="shared" si="21"/>
        <v>16700702</v>
      </c>
      <c r="K77" s="131">
        <f t="shared" si="21"/>
        <v>18611523</v>
      </c>
      <c r="L77" s="138"/>
      <c r="M77" s="139"/>
      <c r="N77" s="139"/>
      <c r="O77" s="139"/>
      <c r="P77" s="139"/>
      <c r="Q77" s="139"/>
      <c r="R77" s="139"/>
      <c r="S77" s="139"/>
      <c r="T77" s="139"/>
      <c r="U77" s="139"/>
      <c r="V77" s="139"/>
      <c r="W77" s="139"/>
    </row>
    <row r="78" spans="1:23" ht="11.25" customHeight="1" x14ac:dyDescent="0.2">
      <c r="A78" s="57" t="str">
        <f t="shared" si="16"/>
        <v xml:space="preserve">5.1 - Community Parks </v>
      </c>
      <c r="B78" s="456"/>
      <c r="C78" s="46">
        <v>8657839.6999999993</v>
      </c>
      <c r="D78" s="46">
        <v>7707414</v>
      </c>
      <c r="E78" s="144">
        <v>12329928.43</v>
      </c>
      <c r="F78" s="145">
        <v>14682096</v>
      </c>
      <c r="G78" s="46">
        <v>13379765.208000001</v>
      </c>
      <c r="H78" s="479">
        <v>13379765.208000001</v>
      </c>
      <c r="I78" s="47">
        <v>15267620</v>
      </c>
      <c r="J78" s="58">
        <v>16700702</v>
      </c>
      <c r="K78" s="136">
        <v>18611523</v>
      </c>
      <c r="L78" s="138"/>
      <c r="M78" s="139"/>
      <c r="N78" s="139"/>
      <c r="O78" s="139"/>
      <c r="P78" s="139"/>
      <c r="Q78" s="139"/>
      <c r="R78" s="139"/>
      <c r="S78" s="139"/>
      <c r="T78" s="139"/>
      <c r="U78" s="139"/>
      <c r="V78" s="139"/>
      <c r="W78" s="139"/>
    </row>
    <row r="79" spans="1:23" ht="15" customHeight="1" x14ac:dyDescent="0.2">
      <c r="A79" s="260" t="str">
        <f t="shared" si="16"/>
        <v xml:space="preserve">Vote 6 - Housing </v>
      </c>
      <c r="B79" s="454"/>
      <c r="C79" s="44">
        <f t="shared" ref="C79:K79" si="22">SUM(C80:C80)</f>
        <v>652615.30000000005</v>
      </c>
      <c r="D79" s="44">
        <f t="shared" si="22"/>
        <v>691259</v>
      </c>
      <c r="E79" s="131">
        <f t="shared" si="22"/>
        <v>727499.11</v>
      </c>
      <c r="F79" s="132">
        <f t="shared" si="22"/>
        <v>776788</v>
      </c>
      <c r="G79" s="44">
        <f t="shared" si="22"/>
        <v>821952.61767999991</v>
      </c>
      <c r="H79" s="455">
        <f t="shared" si="22"/>
        <v>821952.61767999991</v>
      </c>
      <c r="I79" s="43">
        <f t="shared" si="22"/>
        <v>904145</v>
      </c>
      <c r="J79" s="44">
        <f t="shared" si="22"/>
        <v>959004</v>
      </c>
      <c r="K79" s="131">
        <f t="shared" si="22"/>
        <v>1017216</v>
      </c>
      <c r="L79" s="138"/>
      <c r="M79" s="139"/>
      <c r="N79" s="139"/>
      <c r="O79" s="139"/>
      <c r="P79" s="139"/>
      <c r="Q79" s="139"/>
      <c r="R79" s="139"/>
      <c r="S79" s="139"/>
      <c r="T79" s="139"/>
      <c r="U79" s="139"/>
      <c r="V79" s="139"/>
      <c r="W79" s="139"/>
    </row>
    <row r="80" spans="1:23" ht="11.25" customHeight="1" x14ac:dyDescent="0.2">
      <c r="A80" s="57" t="str">
        <f t="shared" si="16"/>
        <v xml:space="preserve">6.1 - Housing </v>
      </c>
      <c r="B80" s="456"/>
      <c r="C80" s="46">
        <v>652615.30000000005</v>
      </c>
      <c r="D80" s="46">
        <v>691259</v>
      </c>
      <c r="E80" s="144">
        <v>727499.11</v>
      </c>
      <c r="F80" s="145">
        <v>776788</v>
      </c>
      <c r="G80" s="46">
        <v>821952.61767999991</v>
      </c>
      <c r="H80" s="479">
        <v>821952.61767999991</v>
      </c>
      <c r="I80" s="47">
        <v>904145</v>
      </c>
      <c r="J80" s="58">
        <v>959004</v>
      </c>
      <c r="K80" s="136">
        <v>1017216</v>
      </c>
      <c r="L80" s="138"/>
      <c r="M80" s="139"/>
      <c r="N80" s="139"/>
      <c r="O80" s="139"/>
      <c r="P80" s="139"/>
      <c r="Q80" s="139"/>
      <c r="R80" s="139"/>
      <c r="S80" s="139"/>
      <c r="T80" s="139"/>
      <c r="U80" s="139"/>
      <c r="V80" s="139"/>
      <c r="W80" s="139"/>
    </row>
    <row r="81" spans="1:23" ht="15" customHeight="1" x14ac:dyDescent="0.2">
      <c r="A81" s="260" t="str">
        <f t="shared" si="16"/>
        <v xml:space="preserve">Vote 7 - Planning and Development </v>
      </c>
      <c r="B81" s="454"/>
      <c r="C81" s="44">
        <f t="shared" ref="C81:K81" si="23">SUM(C82:C84)</f>
        <v>9481093.040000001</v>
      </c>
      <c r="D81" s="44">
        <f t="shared" si="23"/>
        <v>8030087</v>
      </c>
      <c r="E81" s="131">
        <f t="shared" si="23"/>
        <v>11586550.48</v>
      </c>
      <c r="F81" s="132">
        <f t="shared" si="23"/>
        <v>17902613</v>
      </c>
      <c r="G81" s="44">
        <f t="shared" si="23"/>
        <v>17902587.61053</v>
      </c>
      <c r="H81" s="455">
        <f t="shared" si="23"/>
        <v>17902587.61053</v>
      </c>
      <c r="I81" s="43">
        <f t="shared" si="23"/>
        <v>25177647</v>
      </c>
      <c r="J81" s="44">
        <f t="shared" si="23"/>
        <v>26417305</v>
      </c>
      <c r="K81" s="131">
        <f t="shared" si="23"/>
        <v>25933454</v>
      </c>
      <c r="L81" s="138"/>
      <c r="M81" s="139"/>
      <c r="N81" s="139"/>
      <c r="O81" s="139"/>
      <c r="P81" s="139"/>
      <c r="Q81" s="139"/>
      <c r="R81" s="139"/>
      <c r="S81" s="139"/>
      <c r="T81" s="139"/>
      <c r="U81" s="139"/>
      <c r="V81" s="139"/>
      <c r="W81" s="139"/>
    </row>
    <row r="82" spans="1:23" ht="11.25" customHeight="1" x14ac:dyDescent="0.2">
      <c r="A82" s="57" t="str">
        <f t="shared" si="16"/>
        <v>7.1 - Corporate Wide Strategic Planning  (IDP&amp; LED)</v>
      </c>
      <c r="B82" s="456"/>
      <c r="C82" s="46">
        <v>9481093.040000001</v>
      </c>
      <c r="D82" s="46">
        <v>4588968</v>
      </c>
      <c r="E82" s="144">
        <v>5621308.2400000002</v>
      </c>
      <c r="F82" s="145">
        <v>4730531</v>
      </c>
      <c r="G82" s="46">
        <v>4763595.9244900001</v>
      </c>
      <c r="H82" s="479">
        <v>4763595.9244900001</v>
      </c>
      <c r="I82" s="47">
        <v>7143860</v>
      </c>
      <c r="J82" s="58">
        <v>7472477</v>
      </c>
      <c r="K82" s="136">
        <v>6030998</v>
      </c>
      <c r="L82" s="138"/>
      <c r="M82" s="139"/>
      <c r="N82" s="139"/>
      <c r="O82" s="139"/>
      <c r="P82" s="139"/>
      <c r="Q82" s="139"/>
      <c r="R82" s="139"/>
      <c r="S82" s="139"/>
      <c r="T82" s="139"/>
      <c r="U82" s="139"/>
      <c r="V82" s="139"/>
      <c r="W82" s="139"/>
    </row>
    <row r="83" spans="1:23" ht="11.25" customHeight="1" x14ac:dyDescent="0.2">
      <c r="A83" s="57" t="str">
        <f t="shared" si="16"/>
        <v xml:space="preserve">7.2 - Town Planning and Building Regulations </v>
      </c>
      <c r="B83" s="456"/>
      <c r="C83" s="46">
        <v>0</v>
      </c>
      <c r="D83" s="46">
        <v>1729270</v>
      </c>
      <c r="E83" s="144">
        <v>3176345.24</v>
      </c>
      <c r="F83" s="145">
        <v>9659035</v>
      </c>
      <c r="G83" s="46">
        <v>9625944.6860399991</v>
      </c>
      <c r="H83" s="479">
        <v>9625944.6860399991</v>
      </c>
      <c r="I83" s="47">
        <v>14309879</v>
      </c>
      <c r="J83" s="58">
        <v>14996753</v>
      </c>
      <c r="K83" s="136">
        <v>15716597</v>
      </c>
      <c r="L83" s="138"/>
      <c r="M83" s="139"/>
      <c r="N83" s="139"/>
      <c r="O83" s="139"/>
      <c r="P83" s="139"/>
      <c r="Q83" s="139"/>
      <c r="R83" s="139"/>
      <c r="S83" s="139"/>
      <c r="T83" s="139"/>
      <c r="U83" s="139"/>
      <c r="V83" s="139"/>
      <c r="W83" s="139"/>
    </row>
    <row r="84" spans="1:23" ht="11.25" customHeight="1" x14ac:dyDescent="0.2">
      <c r="A84" s="57" t="str">
        <f t="shared" si="16"/>
        <v xml:space="preserve">7.3 - Project Management Unit </v>
      </c>
      <c r="B84" s="456"/>
      <c r="C84" s="46">
        <v>0</v>
      </c>
      <c r="D84" s="46">
        <v>1711849</v>
      </c>
      <c r="E84" s="144">
        <v>2788897</v>
      </c>
      <c r="F84" s="145">
        <v>3513047</v>
      </c>
      <c r="G84" s="46">
        <v>3513047</v>
      </c>
      <c r="H84" s="479">
        <v>3513047</v>
      </c>
      <c r="I84" s="47">
        <v>3723908</v>
      </c>
      <c r="J84" s="58">
        <v>3948075</v>
      </c>
      <c r="K84" s="136">
        <v>4185859</v>
      </c>
      <c r="L84" s="138"/>
      <c r="M84" s="139"/>
      <c r="N84" s="139"/>
      <c r="O84" s="139"/>
      <c r="P84" s="139"/>
      <c r="Q84" s="139"/>
      <c r="R84" s="139"/>
      <c r="S84" s="139"/>
      <c r="T84" s="139"/>
      <c r="U84" s="139"/>
      <c r="V84" s="139"/>
      <c r="W84" s="139"/>
    </row>
    <row r="85" spans="1:23" ht="15" customHeight="1" x14ac:dyDescent="0.2">
      <c r="A85" s="260" t="str">
        <f t="shared" si="16"/>
        <v xml:space="preserve">Vote 8 - Road Transport </v>
      </c>
      <c r="B85" s="456"/>
      <c r="C85" s="44">
        <f t="shared" ref="C85:K85" si="24">SUM(C86:C88)</f>
        <v>36934146.479999997</v>
      </c>
      <c r="D85" s="44">
        <f t="shared" si="24"/>
        <v>48786919</v>
      </c>
      <c r="E85" s="131">
        <f t="shared" si="24"/>
        <v>53831379.260000005</v>
      </c>
      <c r="F85" s="132">
        <f t="shared" si="24"/>
        <v>52211389</v>
      </c>
      <c r="G85" s="44">
        <f t="shared" si="24"/>
        <v>52267862.62122</v>
      </c>
      <c r="H85" s="455">
        <f t="shared" si="24"/>
        <v>52267862.62122</v>
      </c>
      <c r="I85" s="43">
        <f t="shared" si="24"/>
        <v>56853180</v>
      </c>
      <c r="J85" s="44">
        <f t="shared" si="24"/>
        <v>63208583</v>
      </c>
      <c r="K85" s="131">
        <f t="shared" si="24"/>
        <v>73609914</v>
      </c>
      <c r="L85" s="138"/>
      <c r="M85" s="139"/>
      <c r="N85" s="139"/>
      <c r="O85" s="139"/>
      <c r="P85" s="139"/>
      <c r="Q85" s="139"/>
      <c r="R85" s="139"/>
      <c r="S85" s="139"/>
      <c r="T85" s="139"/>
      <c r="U85" s="139"/>
      <c r="V85" s="139"/>
      <c r="W85" s="139"/>
    </row>
    <row r="86" spans="1:23" ht="11.25" customHeight="1" x14ac:dyDescent="0.2">
      <c r="A86" s="57" t="str">
        <f t="shared" si="16"/>
        <v xml:space="preserve">8.1 - Road and Traffic Regulations </v>
      </c>
      <c r="B86" s="456"/>
      <c r="C86" s="46">
        <v>13777566.510000004</v>
      </c>
      <c r="D86" s="46">
        <v>21084957</v>
      </c>
      <c r="E86" s="144">
        <v>25736712.710000001</v>
      </c>
      <c r="F86" s="145">
        <v>28157361</v>
      </c>
      <c r="G86" s="46">
        <v>28416718.437419999</v>
      </c>
      <c r="H86" s="479">
        <v>28416718.437419999</v>
      </c>
      <c r="I86" s="47">
        <v>31271948</v>
      </c>
      <c r="J86" s="58">
        <v>33013142</v>
      </c>
      <c r="K86" s="136">
        <v>34853350</v>
      </c>
      <c r="L86" s="138"/>
      <c r="M86" s="139"/>
      <c r="N86" s="139"/>
      <c r="O86" s="139"/>
      <c r="P86" s="139"/>
      <c r="Q86" s="139"/>
      <c r="R86" s="139"/>
      <c r="S86" s="139"/>
      <c r="T86" s="139"/>
      <c r="U86" s="139"/>
      <c r="V86" s="139"/>
      <c r="W86" s="139"/>
    </row>
    <row r="87" spans="1:23" ht="11.25" customHeight="1" x14ac:dyDescent="0.2">
      <c r="A87" s="57" t="str">
        <f t="shared" si="16"/>
        <v xml:space="preserve">8.2 - Roads </v>
      </c>
      <c r="B87" s="456"/>
      <c r="C87" s="46">
        <v>22968498.499999996</v>
      </c>
      <c r="D87" s="46">
        <v>27474665</v>
      </c>
      <c r="E87" s="144">
        <v>27622170.850000001</v>
      </c>
      <c r="F87" s="145">
        <v>23801551</v>
      </c>
      <c r="G87" s="46">
        <v>23608063.489999998</v>
      </c>
      <c r="H87" s="479">
        <v>23608063.489999998</v>
      </c>
      <c r="I87" s="47">
        <v>25323146</v>
      </c>
      <c r="J87" s="58">
        <v>29921225</v>
      </c>
      <c r="K87" s="136">
        <v>38465210</v>
      </c>
      <c r="L87" s="138"/>
      <c r="M87" s="139"/>
      <c r="N87" s="139"/>
      <c r="O87" s="139"/>
      <c r="P87" s="139"/>
      <c r="Q87" s="139"/>
      <c r="R87" s="139"/>
      <c r="S87" s="139"/>
      <c r="T87" s="139"/>
      <c r="U87" s="139"/>
      <c r="V87" s="139"/>
      <c r="W87" s="139"/>
    </row>
    <row r="88" spans="1:23" ht="11.25" customHeight="1" x14ac:dyDescent="0.2">
      <c r="A88" s="57" t="str">
        <f t="shared" si="16"/>
        <v xml:space="preserve">8.3 - Taxi Ranks </v>
      </c>
      <c r="B88" s="456"/>
      <c r="C88" s="46">
        <v>188081.46999999997</v>
      </c>
      <c r="D88" s="46">
        <v>227297</v>
      </c>
      <c r="E88" s="144">
        <v>472495.7</v>
      </c>
      <c r="F88" s="145">
        <v>252477</v>
      </c>
      <c r="G88" s="46">
        <v>243080.69380000001</v>
      </c>
      <c r="H88" s="479">
        <v>243080.69380000001</v>
      </c>
      <c r="I88" s="47">
        <v>258086</v>
      </c>
      <c r="J88" s="58">
        <v>274216</v>
      </c>
      <c r="K88" s="136">
        <v>291354</v>
      </c>
      <c r="L88" s="138"/>
      <c r="M88" s="139"/>
      <c r="N88" s="139"/>
      <c r="O88" s="139"/>
      <c r="P88" s="139"/>
      <c r="Q88" s="139"/>
      <c r="R88" s="139"/>
      <c r="S88" s="139"/>
      <c r="T88" s="139"/>
      <c r="U88" s="139"/>
      <c r="V88" s="139"/>
      <c r="W88" s="139"/>
    </row>
    <row r="89" spans="1:23" ht="15" customHeight="1" x14ac:dyDescent="0.2">
      <c r="A89" s="260" t="str">
        <f t="shared" si="16"/>
        <v xml:space="preserve">Vote 9 - Energy Sources </v>
      </c>
      <c r="B89" s="456"/>
      <c r="C89" s="44">
        <f t="shared" ref="C89:K89" si="25">SUM(C90:C91)</f>
        <v>22833616.450000018</v>
      </c>
      <c r="D89" s="44">
        <f t="shared" si="25"/>
        <v>25833507</v>
      </c>
      <c r="E89" s="131">
        <f t="shared" si="25"/>
        <v>40450161.719999999</v>
      </c>
      <c r="F89" s="132">
        <f t="shared" si="25"/>
        <v>47686645</v>
      </c>
      <c r="G89" s="44">
        <f t="shared" si="25"/>
        <v>43400645.003679998</v>
      </c>
      <c r="H89" s="455">
        <f t="shared" si="25"/>
        <v>43400645.003679998</v>
      </c>
      <c r="I89" s="43">
        <f t="shared" si="25"/>
        <v>44296844</v>
      </c>
      <c r="J89" s="44">
        <f t="shared" si="25"/>
        <v>47530715</v>
      </c>
      <c r="K89" s="131">
        <f t="shared" si="25"/>
        <v>49972805</v>
      </c>
      <c r="L89" s="138"/>
      <c r="M89" s="139"/>
      <c r="N89" s="139"/>
      <c r="O89" s="139"/>
      <c r="P89" s="139"/>
      <c r="Q89" s="139"/>
      <c r="R89" s="139"/>
      <c r="S89" s="139"/>
      <c r="T89" s="139"/>
      <c r="U89" s="139"/>
      <c r="V89" s="139"/>
      <c r="W89" s="139"/>
    </row>
    <row r="90" spans="1:23" ht="11.25" customHeight="1" x14ac:dyDescent="0.2">
      <c r="A90" s="57" t="str">
        <f t="shared" si="16"/>
        <v xml:space="preserve">9.1 - Electricity </v>
      </c>
      <c r="B90" s="456"/>
      <c r="C90" s="46">
        <v>20169464.040000018</v>
      </c>
      <c r="D90" s="46">
        <v>22594332</v>
      </c>
      <c r="E90" s="144">
        <v>34438473.140000001</v>
      </c>
      <c r="F90" s="145">
        <v>37862349</v>
      </c>
      <c r="G90" s="46">
        <v>37076349</v>
      </c>
      <c r="H90" s="479">
        <v>37076349</v>
      </c>
      <c r="I90" s="47">
        <v>37687955</v>
      </c>
      <c r="J90" s="58">
        <v>40617817</v>
      </c>
      <c r="K90" s="136">
        <v>42741914</v>
      </c>
      <c r="L90" s="138"/>
      <c r="M90" s="139"/>
      <c r="N90" s="139"/>
      <c r="O90" s="139"/>
      <c r="P90" s="139"/>
      <c r="Q90" s="139"/>
      <c r="R90" s="139"/>
      <c r="S90" s="139"/>
      <c r="T90" s="139"/>
      <c r="U90" s="139"/>
      <c r="V90" s="139"/>
      <c r="W90" s="139"/>
    </row>
    <row r="91" spans="1:23" ht="11.25" customHeight="1" x14ac:dyDescent="0.2">
      <c r="A91" s="57" t="str">
        <f t="shared" si="16"/>
        <v xml:space="preserve">9.2 - Sreet Lighting </v>
      </c>
      <c r="B91" s="456"/>
      <c r="C91" s="46">
        <v>2664152.4099999997</v>
      </c>
      <c r="D91" s="46">
        <v>3239175</v>
      </c>
      <c r="E91" s="144">
        <v>6011688.5800000001</v>
      </c>
      <c r="F91" s="145">
        <v>9824296</v>
      </c>
      <c r="G91" s="46">
        <v>6324296.0036800001</v>
      </c>
      <c r="H91" s="479">
        <v>6324296.0036800001</v>
      </c>
      <c r="I91" s="47">
        <v>6608889</v>
      </c>
      <c r="J91" s="58">
        <v>6912898</v>
      </c>
      <c r="K91" s="136">
        <v>7230891</v>
      </c>
      <c r="L91" s="138"/>
      <c r="M91" s="139"/>
      <c r="N91" s="139"/>
      <c r="O91" s="139"/>
      <c r="P91" s="139"/>
      <c r="Q91" s="139"/>
      <c r="R91" s="139"/>
      <c r="S91" s="139"/>
      <c r="T91" s="139"/>
      <c r="U91" s="139"/>
      <c r="V91" s="139"/>
      <c r="W91" s="139"/>
    </row>
    <row r="92" spans="1:23" ht="15" customHeight="1" x14ac:dyDescent="0.2">
      <c r="A92" s="260" t="str">
        <f t="shared" si="16"/>
        <v xml:space="preserve">Vote 10 - Waste Water Management </v>
      </c>
      <c r="B92" s="456"/>
      <c r="C92" s="44">
        <f t="shared" ref="C92:K92" si="26">SUM(C93:C93)</f>
        <v>603338.95000000007</v>
      </c>
      <c r="D92" s="44">
        <f t="shared" si="26"/>
        <v>636076</v>
      </c>
      <c r="E92" s="131">
        <f t="shared" si="26"/>
        <v>700457</v>
      </c>
      <c r="F92" s="132">
        <f t="shared" si="26"/>
        <v>751605</v>
      </c>
      <c r="G92" s="44">
        <f t="shared" si="26"/>
        <v>751605</v>
      </c>
      <c r="H92" s="455">
        <f t="shared" si="26"/>
        <v>751605</v>
      </c>
      <c r="I92" s="43">
        <f t="shared" si="26"/>
        <v>1047846</v>
      </c>
      <c r="J92" s="44">
        <f t="shared" si="26"/>
        <v>1108488</v>
      </c>
      <c r="K92" s="131">
        <f t="shared" si="26"/>
        <v>1172697</v>
      </c>
      <c r="L92" s="138"/>
      <c r="M92" s="139"/>
      <c r="N92" s="139"/>
      <c r="O92" s="139"/>
      <c r="P92" s="139"/>
      <c r="Q92" s="139"/>
      <c r="R92" s="139"/>
      <c r="S92" s="139"/>
      <c r="T92" s="139"/>
      <c r="U92" s="139"/>
      <c r="V92" s="139"/>
      <c r="W92" s="139"/>
    </row>
    <row r="93" spans="1:23" ht="11.25" customHeight="1" x14ac:dyDescent="0.2">
      <c r="A93" s="57" t="str">
        <f t="shared" si="16"/>
        <v xml:space="preserve">10.1 - Public Toilets </v>
      </c>
      <c r="B93" s="456"/>
      <c r="C93" s="46">
        <v>603338.95000000007</v>
      </c>
      <c r="D93" s="46">
        <v>636076</v>
      </c>
      <c r="E93" s="144">
        <v>700457</v>
      </c>
      <c r="F93" s="145">
        <v>751605</v>
      </c>
      <c r="G93" s="46">
        <v>751605</v>
      </c>
      <c r="H93" s="479">
        <v>751605</v>
      </c>
      <c r="I93" s="47">
        <v>1047846</v>
      </c>
      <c r="J93" s="58">
        <v>1108488</v>
      </c>
      <c r="K93" s="136">
        <v>1172697</v>
      </c>
      <c r="L93" s="138"/>
      <c r="M93" s="139"/>
      <c r="N93" s="139"/>
      <c r="O93" s="139"/>
      <c r="P93" s="139"/>
      <c r="Q93" s="139"/>
      <c r="R93" s="139"/>
      <c r="S93" s="139"/>
      <c r="T93" s="139"/>
      <c r="U93" s="139"/>
      <c r="V93" s="139"/>
      <c r="W93" s="139"/>
    </row>
    <row r="94" spans="1:23" ht="15" customHeight="1" x14ac:dyDescent="0.2">
      <c r="A94" s="260" t="str">
        <f t="shared" si="16"/>
        <v xml:space="preserve">Vote 11 - Waste Management </v>
      </c>
      <c r="B94" s="456"/>
      <c r="C94" s="44">
        <f t="shared" ref="C94:K94" si="27">SUM(C95:C95)</f>
        <v>4356870.59</v>
      </c>
      <c r="D94" s="44">
        <f t="shared" si="27"/>
        <v>4569162</v>
      </c>
      <c r="E94" s="131">
        <f t="shared" si="27"/>
        <v>5069603.47</v>
      </c>
      <c r="F94" s="132">
        <f t="shared" si="27"/>
        <v>5509316</v>
      </c>
      <c r="G94" s="44">
        <f t="shared" si="27"/>
        <v>7275048.7884800006</v>
      </c>
      <c r="H94" s="455">
        <f t="shared" si="27"/>
        <v>7275048.7884800006</v>
      </c>
      <c r="I94" s="43">
        <f t="shared" si="27"/>
        <v>7881465</v>
      </c>
      <c r="J94" s="44">
        <f t="shared" si="27"/>
        <v>8523104</v>
      </c>
      <c r="K94" s="131">
        <f t="shared" si="27"/>
        <v>9196076</v>
      </c>
      <c r="L94" s="138"/>
      <c r="M94" s="139"/>
      <c r="N94" s="139"/>
      <c r="O94" s="139"/>
      <c r="P94" s="139"/>
      <c r="Q94" s="139"/>
      <c r="R94" s="139"/>
      <c r="S94" s="139"/>
      <c r="T94" s="139"/>
      <c r="U94" s="139"/>
      <c r="V94" s="139"/>
      <c r="W94" s="139"/>
    </row>
    <row r="95" spans="1:23" ht="11.25" customHeight="1" x14ac:dyDescent="0.2">
      <c r="A95" s="57" t="str">
        <f t="shared" si="16"/>
        <v xml:space="preserve">11.1 - Solid Waste management </v>
      </c>
      <c r="B95" s="456"/>
      <c r="C95" s="46">
        <v>4356870.59</v>
      </c>
      <c r="D95" s="46">
        <v>4569162</v>
      </c>
      <c r="E95" s="144">
        <v>5069603.47</v>
      </c>
      <c r="F95" s="145">
        <v>5509316</v>
      </c>
      <c r="G95" s="46">
        <v>7275048.7884800006</v>
      </c>
      <c r="H95" s="479">
        <v>7275048.7884800006</v>
      </c>
      <c r="I95" s="47">
        <v>7881465</v>
      </c>
      <c r="J95" s="58">
        <v>8523104</v>
      </c>
      <c r="K95" s="136">
        <v>9196076</v>
      </c>
      <c r="L95" s="138"/>
      <c r="M95" s="139"/>
      <c r="N95" s="139"/>
      <c r="O95" s="139"/>
      <c r="P95" s="139"/>
      <c r="Q95" s="139"/>
      <c r="R95" s="139"/>
      <c r="S95" s="139"/>
      <c r="T95" s="139"/>
      <c r="U95" s="139"/>
      <c r="V95" s="139"/>
      <c r="W95" s="139"/>
    </row>
    <row r="96" spans="1:23" ht="15" customHeight="1" x14ac:dyDescent="0.2">
      <c r="A96" s="260" t="str">
        <f t="shared" si="16"/>
        <v>Vote 12 - [NAME OF VOTE 12]</v>
      </c>
      <c r="B96" s="456"/>
      <c r="C96" s="44">
        <f t="shared" ref="C96:K96" si="28">SUM(C97:C97)</f>
        <v>0</v>
      </c>
      <c r="D96" s="44">
        <f t="shared" si="28"/>
        <v>0</v>
      </c>
      <c r="E96" s="131">
        <f t="shared" si="28"/>
        <v>0</v>
      </c>
      <c r="F96" s="132">
        <f t="shared" si="28"/>
        <v>0</v>
      </c>
      <c r="G96" s="44">
        <f t="shared" si="28"/>
        <v>0</v>
      </c>
      <c r="H96" s="455">
        <f t="shared" si="28"/>
        <v>0</v>
      </c>
      <c r="I96" s="43">
        <f t="shared" si="28"/>
        <v>0</v>
      </c>
      <c r="J96" s="44">
        <f t="shared" si="28"/>
        <v>0</v>
      </c>
      <c r="K96" s="131">
        <f t="shared" si="28"/>
        <v>0</v>
      </c>
      <c r="L96" s="138"/>
      <c r="M96" s="139"/>
      <c r="N96" s="139"/>
      <c r="O96" s="139"/>
      <c r="P96" s="139"/>
      <c r="Q96" s="139"/>
      <c r="R96" s="139"/>
      <c r="S96" s="139"/>
      <c r="T96" s="139"/>
      <c r="U96" s="139"/>
      <c r="V96" s="139"/>
      <c r="W96" s="139"/>
    </row>
    <row r="97" spans="1:23" ht="11.25" customHeight="1" x14ac:dyDescent="0.2">
      <c r="A97" s="57" t="str">
        <f t="shared" si="16"/>
        <v>12.1 - [Name of sub-vote]</v>
      </c>
      <c r="B97" s="456"/>
      <c r="C97" s="46"/>
      <c r="D97" s="46"/>
      <c r="E97" s="144"/>
      <c r="F97" s="145"/>
      <c r="G97" s="46"/>
      <c r="H97" s="479"/>
      <c r="I97" s="48"/>
      <c r="J97" s="46"/>
      <c r="K97" s="144"/>
      <c r="L97" s="138"/>
      <c r="M97" s="139"/>
      <c r="N97" s="139"/>
      <c r="O97" s="139"/>
      <c r="P97" s="139"/>
      <c r="Q97" s="139"/>
      <c r="R97" s="139"/>
      <c r="S97" s="139"/>
      <c r="T97" s="139"/>
      <c r="U97" s="139"/>
      <c r="V97" s="139"/>
      <c r="W97" s="139"/>
    </row>
    <row r="98" spans="1:23" ht="15" customHeight="1" x14ac:dyDescent="0.2">
      <c r="A98" s="260" t="str">
        <f t="shared" si="16"/>
        <v>Vote 13 - [NAME OF VOTE 13]</v>
      </c>
      <c r="B98" s="456"/>
      <c r="C98" s="44">
        <f t="shared" ref="C98:K98" si="29">SUM(C99:C99)</f>
        <v>0</v>
      </c>
      <c r="D98" s="44">
        <f t="shared" si="29"/>
        <v>0</v>
      </c>
      <c r="E98" s="131">
        <f t="shared" si="29"/>
        <v>0</v>
      </c>
      <c r="F98" s="132">
        <f t="shared" si="29"/>
        <v>0</v>
      </c>
      <c r="G98" s="44">
        <f t="shared" si="29"/>
        <v>0</v>
      </c>
      <c r="H98" s="455">
        <f t="shared" si="29"/>
        <v>0</v>
      </c>
      <c r="I98" s="43">
        <f t="shared" si="29"/>
        <v>0</v>
      </c>
      <c r="J98" s="44">
        <f t="shared" si="29"/>
        <v>0</v>
      </c>
      <c r="K98" s="131">
        <f t="shared" si="29"/>
        <v>0</v>
      </c>
      <c r="L98" s="138"/>
      <c r="M98" s="139"/>
      <c r="N98" s="139"/>
      <c r="O98" s="139"/>
      <c r="P98" s="139"/>
      <c r="Q98" s="139"/>
      <c r="R98" s="139"/>
      <c r="S98" s="139"/>
      <c r="T98" s="139"/>
      <c r="U98" s="139"/>
      <c r="V98" s="139"/>
      <c r="W98" s="139"/>
    </row>
    <row r="99" spans="1:23" ht="11.25" customHeight="1" x14ac:dyDescent="0.2">
      <c r="A99" s="57" t="str">
        <f t="shared" si="16"/>
        <v>13.1 - [Name of sub-vote]</v>
      </c>
      <c r="B99" s="456"/>
      <c r="C99" s="46"/>
      <c r="D99" s="46"/>
      <c r="E99" s="144"/>
      <c r="F99" s="145"/>
      <c r="G99" s="46"/>
      <c r="H99" s="479"/>
      <c r="I99" s="48"/>
      <c r="J99" s="46"/>
      <c r="K99" s="144"/>
      <c r="L99" s="138"/>
      <c r="M99" s="139"/>
      <c r="N99" s="139"/>
      <c r="O99" s="139"/>
      <c r="P99" s="139"/>
      <c r="Q99" s="139"/>
      <c r="R99" s="139"/>
      <c r="S99" s="139"/>
      <c r="T99" s="139"/>
      <c r="U99" s="139"/>
      <c r="V99" s="139"/>
      <c r="W99" s="139"/>
    </row>
    <row r="100" spans="1:23" ht="15" customHeight="1" x14ac:dyDescent="0.2">
      <c r="A100" s="260" t="str">
        <f t="shared" si="16"/>
        <v>Vote 14 - [NAME OF VOTE 14]</v>
      </c>
      <c r="B100" s="456"/>
      <c r="C100" s="44">
        <f t="shared" ref="C100:K100" si="30">SUM(C101:C101)</f>
        <v>0</v>
      </c>
      <c r="D100" s="44">
        <f t="shared" si="30"/>
        <v>0</v>
      </c>
      <c r="E100" s="131">
        <f t="shared" si="30"/>
        <v>0</v>
      </c>
      <c r="F100" s="132">
        <f t="shared" si="30"/>
        <v>0</v>
      </c>
      <c r="G100" s="44">
        <f t="shared" si="30"/>
        <v>0</v>
      </c>
      <c r="H100" s="455">
        <f t="shared" si="30"/>
        <v>0</v>
      </c>
      <c r="I100" s="43">
        <f t="shared" si="30"/>
        <v>0</v>
      </c>
      <c r="J100" s="44">
        <f t="shared" si="30"/>
        <v>0</v>
      </c>
      <c r="K100" s="131">
        <f t="shared" si="30"/>
        <v>0</v>
      </c>
      <c r="L100" s="138"/>
      <c r="M100" s="139"/>
      <c r="N100" s="139"/>
      <c r="O100" s="139"/>
      <c r="P100" s="139"/>
      <c r="Q100" s="139"/>
      <c r="R100" s="139"/>
      <c r="S100" s="139"/>
      <c r="T100" s="139"/>
      <c r="U100" s="139"/>
      <c r="V100" s="139"/>
      <c r="W100" s="139"/>
    </row>
    <row r="101" spans="1:23" ht="11.25" customHeight="1" x14ac:dyDescent="0.2">
      <c r="A101" s="57" t="str">
        <f t="shared" si="16"/>
        <v>14.1 - [Name of sub-vote]</v>
      </c>
      <c r="B101" s="456"/>
      <c r="C101" s="46"/>
      <c r="D101" s="46"/>
      <c r="E101" s="144"/>
      <c r="F101" s="145"/>
      <c r="G101" s="46"/>
      <c r="H101" s="479"/>
      <c r="I101" s="48"/>
      <c r="J101" s="46"/>
      <c r="K101" s="144"/>
      <c r="L101" s="138"/>
      <c r="M101" s="139"/>
      <c r="N101" s="139"/>
      <c r="O101" s="139"/>
      <c r="P101" s="139"/>
      <c r="Q101" s="139"/>
      <c r="R101" s="139"/>
      <c r="S101" s="139"/>
      <c r="T101" s="139"/>
      <c r="U101" s="139"/>
      <c r="V101" s="139"/>
      <c r="W101" s="139"/>
    </row>
    <row r="102" spans="1:23" ht="15" customHeight="1" x14ac:dyDescent="0.2">
      <c r="A102" s="260" t="str">
        <f t="shared" si="16"/>
        <v>Vote 15 - [NAME OF VOTE 15]</v>
      </c>
      <c r="B102" s="456"/>
      <c r="C102" s="44">
        <f t="shared" ref="C102:K102" si="31">SUM(C103:C103)</f>
        <v>0</v>
      </c>
      <c r="D102" s="44">
        <f t="shared" si="31"/>
        <v>0</v>
      </c>
      <c r="E102" s="131">
        <f t="shared" si="31"/>
        <v>0</v>
      </c>
      <c r="F102" s="132">
        <f t="shared" si="31"/>
        <v>0</v>
      </c>
      <c r="G102" s="44">
        <f t="shared" si="31"/>
        <v>0</v>
      </c>
      <c r="H102" s="455">
        <f t="shared" si="31"/>
        <v>0</v>
      </c>
      <c r="I102" s="43">
        <f t="shared" si="31"/>
        <v>0</v>
      </c>
      <c r="J102" s="44">
        <f t="shared" si="31"/>
        <v>0</v>
      </c>
      <c r="K102" s="131">
        <f t="shared" si="31"/>
        <v>0</v>
      </c>
      <c r="L102" s="138"/>
      <c r="M102" s="139"/>
      <c r="N102" s="139"/>
      <c r="O102" s="139"/>
      <c r="P102" s="139"/>
      <c r="Q102" s="139"/>
      <c r="R102" s="139"/>
      <c r="S102" s="139"/>
      <c r="T102" s="139"/>
      <c r="U102" s="139"/>
      <c r="V102" s="139"/>
      <c r="W102" s="139"/>
    </row>
    <row r="103" spans="1:23" ht="11.25" customHeight="1" x14ac:dyDescent="0.2">
      <c r="A103" s="57" t="str">
        <f t="shared" si="16"/>
        <v>15.1 - [Name of sub-vote]</v>
      </c>
      <c r="B103" s="456"/>
      <c r="C103" s="46"/>
      <c r="D103" s="46"/>
      <c r="E103" s="144"/>
      <c r="F103" s="145"/>
      <c r="G103" s="46"/>
      <c r="H103" s="479"/>
      <c r="I103" s="48"/>
      <c r="J103" s="46"/>
      <c r="K103" s="144"/>
      <c r="L103" s="138"/>
      <c r="M103" s="139"/>
      <c r="N103" s="139"/>
      <c r="O103" s="139"/>
      <c r="P103" s="139"/>
      <c r="Q103" s="139"/>
      <c r="R103" s="139"/>
      <c r="S103" s="139"/>
      <c r="T103" s="139"/>
      <c r="U103" s="139"/>
      <c r="V103" s="139"/>
      <c r="W103" s="139"/>
    </row>
    <row r="104" spans="1:23" ht="11.25" customHeight="1" x14ac:dyDescent="0.2">
      <c r="A104" s="49" t="s">
        <v>334</v>
      </c>
      <c r="B104" s="456">
        <v>2</v>
      </c>
      <c r="C104" s="51">
        <f t="shared" ref="C104:K104" si="32">C56+C59+C70+C72+C77+C79+C81+C85+C89+C94+C96+C98+C100+C102+C92</f>
        <v>230489996</v>
      </c>
      <c r="D104" s="51">
        <f t="shared" si="32"/>
        <v>247665393</v>
      </c>
      <c r="E104" s="118">
        <f t="shared" si="32"/>
        <v>275463466.53000009</v>
      </c>
      <c r="F104" s="117">
        <f t="shared" si="32"/>
        <v>302282274.35000002</v>
      </c>
      <c r="G104" s="51">
        <f t="shared" si="32"/>
        <v>314026848.67195147</v>
      </c>
      <c r="H104" s="146">
        <f t="shared" si="32"/>
        <v>314026848.67195147</v>
      </c>
      <c r="I104" s="50">
        <f t="shared" si="32"/>
        <v>350723551</v>
      </c>
      <c r="J104" s="51">
        <f t="shared" si="32"/>
        <v>379427679</v>
      </c>
      <c r="K104" s="118">
        <f t="shared" si="32"/>
        <v>406255629</v>
      </c>
      <c r="L104" s="140">
        <f t="shared" ref="L104:W104" si="33">SUM(L56:L84)</f>
        <v>0</v>
      </c>
      <c r="M104" s="141">
        <f t="shared" si="33"/>
        <v>0</v>
      </c>
      <c r="N104" s="141">
        <f t="shared" si="33"/>
        <v>0</v>
      </c>
      <c r="O104" s="141">
        <f t="shared" si="33"/>
        <v>0</v>
      </c>
      <c r="P104" s="141">
        <f t="shared" si="33"/>
        <v>0</v>
      </c>
      <c r="Q104" s="141">
        <f t="shared" si="33"/>
        <v>0</v>
      </c>
      <c r="R104" s="141">
        <f t="shared" si="33"/>
        <v>0</v>
      </c>
      <c r="S104" s="141">
        <f t="shared" si="33"/>
        <v>0</v>
      </c>
      <c r="T104" s="141">
        <f t="shared" si="33"/>
        <v>0</v>
      </c>
      <c r="U104" s="141">
        <f t="shared" si="33"/>
        <v>0</v>
      </c>
      <c r="V104" s="141">
        <f t="shared" si="33"/>
        <v>0</v>
      </c>
      <c r="W104" s="141">
        <f t="shared" si="33"/>
        <v>0</v>
      </c>
    </row>
    <row r="105" spans="1:23" ht="4.95" customHeight="1" x14ac:dyDescent="0.2">
      <c r="A105" s="52"/>
      <c r="B105" s="456"/>
      <c r="C105" s="53"/>
      <c r="D105" s="53"/>
      <c r="E105" s="147"/>
      <c r="F105" s="148"/>
      <c r="G105" s="53"/>
      <c r="H105" s="419"/>
      <c r="I105" s="150"/>
      <c r="J105" s="53"/>
      <c r="K105" s="147"/>
      <c r="L105" s="151"/>
      <c r="M105" s="152"/>
      <c r="N105" s="152"/>
      <c r="O105" s="152"/>
      <c r="P105" s="152"/>
      <c r="Q105" s="152"/>
      <c r="R105" s="152"/>
      <c r="S105" s="152"/>
      <c r="T105" s="152"/>
      <c r="U105" s="152"/>
      <c r="V105" s="152"/>
      <c r="W105" s="152"/>
    </row>
    <row r="106" spans="1:23" ht="10.8" thickBot="1" x14ac:dyDescent="0.25">
      <c r="A106" s="85">
        <f>result</f>
        <v>0</v>
      </c>
      <c r="B106" s="480">
        <v>2</v>
      </c>
      <c r="C106" s="54">
        <f t="shared" ref="C106:W106" si="34">C53-C104</f>
        <v>90079183</v>
      </c>
      <c r="D106" s="54">
        <f t="shared" si="34"/>
        <v>96547552</v>
      </c>
      <c r="E106" s="153">
        <f t="shared" si="34"/>
        <v>193661414.90999997</v>
      </c>
      <c r="F106" s="154">
        <f t="shared" si="34"/>
        <v>111706148.50216001</v>
      </c>
      <c r="G106" s="54">
        <f t="shared" si="34"/>
        <v>112500188.73904854</v>
      </c>
      <c r="H106" s="155">
        <f t="shared" si="34"/>
        <v>112500188.73904854</v>
      </c>
      <c r="I106" s="67">
        <f t="shared" si="34"/>
        <v>116523401</v>
      </c>
      <c r="J106" s="54">
        <f t="shared" si="34"/>
        <v>125086960</v>
      </c>
      <c r="K106" s="153">
        <f t="shared" si="34"/>
        <v>127696999</v>
      </c>
      <c r="L106" s="156" t="e">
        <f t="shared" si="34"/>
        <v>#REF!</v>
      </c>
      <c r="M106" s="157" t="e">
        <f t="shared" si="34"/>
        <v>#REF!</v>
      </c>
      <c r="N106" s="157" t="e">
        <f t="shared" si="34"/>
        <v>#REF!</v>
      </c>
      <c r="O106" s="157" t="e">
        <f t="shared" si="34"/>
        <v>#REF!</v>
      </c>
      <c r="P106" s="157" t="e">
        <f t="shared" si="34"/>
        <v>#REF!</v>
      </c>
      <c r="Q106" s="157" t="e">
        <f t="shared" si="34"/>
        <v>#REF!</v>
      </c>
      <c r="R106" s="157" t="e">
        <f t="shared" si="34"/>
        <v>#REF!</v>
      </c>
      <c r="S106" s="157" t="e">
        <f t="shared" si="34"/>
        <v>#REF!</v>
      </c>
      <c r="T106" s="157" t="e">
        <f t="shared" si="34"/>
        <v>#REF!</v>
      </c>
      <c r="U106" s="157" t="e">
        <f t="shared" si="34"/>
        <v>#REF!</v>
      </c>
      <c r="V106" s="157" t="e">
        <f t="shared" si="34"/>
        <v>#REF!</v>
      </c>
      <c r="W106" s="157" t="e">
        <f t="shared" si="34"/>
        <v>#REF!</v>
      </c>
    </row>
    <row r="107" spans="1:23" s="124" customFormat="1" ht="11.25" customHeight="1" thickTop="1" x14ac:dyDescent="0.2">
      <c r="A107" s="481">
        <f>head27a</f>
        <v>0</v>
      </c>
      <c r="B107" s="160"/>
      <c r="C107" s="482"/>
      <c r="D107" s="426"/>
      <c r="E107" s="426"/>
      <c r="F107" s="426"/>
      <c r="G107" s="426"/>
      <c r="H107" s="426"/>
      <c r="I107" s="426"/>
      <c r="J107" s="426"/>
      <c r="K107" s="426"/>
    </row>
    <row r="108" spans="1:23" s="124" customFormat="1" ht="11.25" customHeight="1" x14ac:dyDescent="0.2">
      <c r="A108" s="483" t="s">
        <v>446</v>
      </c>
      <c r="B108" s="160"/>
      <c r="C108" s="484"/>
      <c r="D108" s="484"/>
      <c r="E108" s="426"/>
      <c r="F108" s="426"/>
      <c r="G108" s="426"/>
      <c r="H108" s="426"/>
      <c r="I108" s="426"/>
      <c r="J108" s="426"/>
      <c r="K108" s="426"/>
    </row>
    <row r="109" spans="1:23" s="124" customFormat="1" ht="11.25" customHeight="1" x14ac:dyDescent="0.2">
      <c r="A109" s="485" t="s">
        <v>447</v>
      </c>
      <c r="B109" s="160"/>
      <c r="C109" s="484"/>
      <c r="D109" s="484"/>
      <c r="E109" s="426"/>
      <c r="F109" s="426"/>
      <c r="G109" s="426"/>
      <c r="H109" s="426"/>
      <c r="I109" s="426"/>
      <c r="J109" s="426"/>
      <c r="K109" s="426"/>
    </row>
    <row r="110" spans="1:23" s="124" customFormat="1" ht="11.25" customHeight="1" x14ac:dyDescent="0.2">
      <c r="A110" s="485" t="s">
        <v>335</v>
      </c>
      <c r="B110" s="486"/>
      <c r="C110" s="487"/>
      <c r="D110" s="487"/>
      <c r="E110" s="159"/>
      <c r="F110" s="159"/>
      <c r="G110" s="159"/>
      <c r="H110" s="159"/>
      <c r="I110" s="159"/>
      <c r="J110" s="159"/>
      <c r="K110" s="159"/>
    </row>
    <row r="111" spans="1:23" ht="11.25" customHeight="1" x14ac:dyDescent="0.2"/>
    <row r="112" spans="1:23" ht="11.25" customHeight="1" x14ac:dyDescent="0.2">
      <c r="A112" s="68" t="s">
        <v>422</v>
      </c>
      <c r="B112" s="40"/>
      <c r="C112" s="488">
        <f>C53-'[4]A4-FinPerf RE'!C59</f>
        <v>0</v>
      </c>
      <c r="D112" s="488">
        <f>D53-'[4]A4-FinPerf RE'!D59</f>
        <v>0</v>
      </c>
      <c r="E112" s="488">
        <f>E53-'[4]A4-FinPerf RE'!E59</f>
        <v>0.21000003814697266</v>
      </c>
      <c r="F112" s="488">
        <f>F53-'[4]A4-FinPerf RE'!F59</f>
        <v>-0.36827999353408813</v>
      </c>
      <c r="G112" s="488">
        <f>G53-'[4]A4-FinPerf RE'!G59</f>
        <v>0.12699997425079346</v>
      </c>
      <c r="H112" s="488">
        <f>H53-'[4]A4-FinPerf RE'!H59</f>
        <v>0.12699997425079346</v>
      </c>
      <c r="I112" s="488">
        <f>I53-'[4]A4-FinPerf RE'!J59</f>
        <v>0</v>
      </c>
      <c r="J112" s="488">
        <f>J53-'[4]A4-FinPerf RE'!K59</f>
        <v>0</v>
      </c>
      <c r="K112" s="488">
        <f>K53-'[4]A4-FinPerf RE'!L59</f>
        <v>0</v>
      </c>
    </row>
    <row r="113" spans="1:11" ht="11.25" customHeight="1" x14ac:dyDescent="0.2">
      <c r="A113" s="68" t="s">
        <v>423</v>
      </c>
      <c r="B113" s="40"/>
      <c r="C113" s="488">
        <f>C104-'[4]A4-FinPerf RE'!C35</f>
        <v>0</v>
      </c>
      <c r="D113" s="488">
        <f>D104-'[4]A4-FinPerf RE'!D35</f>
        <v>0</v>
      </c>
      <c r="E113" s="488">
        <f>E104-'[4]A4-FinPerf RE'!E35</f>
        <v>0.46760010719299316</v>
      </c>
      <c r="F113" s="488">
        <f>F104-'[4]A4-FinPerf RE'!F35</f>
        <v>0.49503999948501587</v>
      </c>
      <c r="G113" s="488">
        <f>G104-'[4]A4-FinPerf RE'!G35</f>
        <v>-0.46445721387863159</v>
      </c>
      <c r="H113" s="488">
        <f>H104-'[4]A4-FinPerf RE'!H35</f>
        <v>-0.46445721387863159</v>
      </c>
      <c r="I113" s="488">
        <f>I104-'[4]A4-FinPerf RE'!J35</f>
        <v>1.5500009059906006E-2</v>
      </c>
      <c r="J113" s="488">
        <f>J104-'[4]A4-FinPerf RE'!K35</f>
        <v>-0.30978703498840332</v>
      </c>
      <c r="K113" s="488">
        <f>K104-'[4]A4-FinPerf RE'!L35</f>
        <v>-0.30603718757629395</v>
      </c>
    </row>
    <row r="114" spans="1:11" ht="11.25" customHeight="1" x14ac:dyDescent="0.2"/>
    <row r="115" spans="1:11" ht="11.25" customHeight="1" x14ac:dyDescent="0.2"/>
    <row r="116" spans="1:11" ht="11.25" customHeight="1" x14ac:dyDescent="0.2"/>
    <row r="117" spans="1:11" ht="11.25" customHeight="1" x14ac:dyDescent="0.2"/>
    <row r="118" spans="1:11" ht="11.25" customHeight="1" x14ac:dyDescent="0.2"/>
    <row r="119" spans="1:11" ht="11.25" customHeight="1" x14ac:dyDescent="0.2"/>
    <row r="120" spans="1:11" ht="11.25" customHeight="1" x14ac:dyDescent="0.2"/>
    <row r="121" spans="1:11" ht="11.25" customHeight="1" x14ac:dyDescent="0.2"/>
    <row r="122" spans="1:11" ht="11.25" customHeight="1" x14ac:dyDescent="0.2"/>
    <row r="123" spans="1:11" ht="11.25" customHeight="1" x14ac:dyDescent="0.2"/>
    <row r="124" spans="1:11" ht="11.25" customHeight="1" x14ac:dyDescent="0.2"/>
    <row r="125" spans="1:11" ht="11.25" customHeight="1" x14ac:dyDescent="0.2"/>
    <row r="126" spans="1:11" ht="11.25" customHeight="1" x14ac:dyDescent="0.2"/>
    <row r="127" spans="1:11" ht="11.25" customHeight="1" x14ac:dyDescent="0.2"/>
    <row r="128" spans="1:11"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3">
    <mergeCell ref="F2:H2"/>
    <mergeCell ref="I2:K2"/>
    <mergeCell ref="L2:W2"/>
  </mergeCells>
  <dataValidations count="2">
    <dataValidation type="list" allowBlank="1" showInputMessage="1" showErrorMessage="1" promptTitle="Select Vote" prompt="Select Vote from list" sqref="A59" xr:uid="{4ABA353E-6066-4703-A229-86E0BE51D7EA}">
      <formula1>Vote</formula1>
    </dataValidation>
    <dataValidation type="decimal" allowBlank="1" showInputMessage="1" showErrorMessage="1" sqref="I35:K35 I39:K39 I44:K44 I57:K58 I60:K69 I71:K71 I74:K76 I78:K78 I80:K80 I82:K84 I86:K88 I90:K91 I93:K93 I95:K95" xr:uid="{C31489E4-78D4-44AC-BAE1-1054A43891EC}">
      <formula1>-99999999999999900000</formula1>
      <formula2>99999999999999900000</formula2>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1"/>
  <sheetViews>
    <sheetView view="pageBreakPreview" topLeftCell="A2" zoomScale="60" zoomScaleNormal="100" workbookViewId="0">
      <selection activeCell="N45" sqref="N45"/>
    </sheetView>
  </sheetViews>
  <sheetFormatPr defaultColWidth="9.109375" defaultRowHeight="10.199999999999999" x14ac:dyDescent="0.2"/>
  <cols>
    <col min="1" max="1" width="30.6640625" style="39" customWidth="1"/>
    <col min="2" max="2" width="3" style="40" customWidth="1"/>
    <col min="3" max="8" width="9.33203125" style="39" customWidth="1"/>
    <col min="9" max="9" width="9.109375" style="39" customWidth="1"/>
    <col min="10" max="12" width="9.33203125" style="39" customWidth="1"/>
    <col min="13" max="13" width="9.6640625" style="39" hidden="1" customWidth="1"/>
    <col min="14" max="14" width="9.44140625" style="39" hidden="1" customWidth="1"/>
    <col min="15" max="15" width="9.6640625" style="39" hidden="1" customWidth="1"/>
    <col min="16" max="18" width="9.44140625" style="39" hidden="1" customWidth="1"/>
    <col min="19" max="19" width="9.6640625" style="39" hidden="1" customWidth="1"/>
    <col min="20" max="22" width="9.44140625" style="39" hidden="1" customWidth="1"/>
    <col min="23" max="24" width="9.6640625" style="39" hidden="1" customWidth="1"/>
    <col min="25" max="16384" width="9.109375" style="39"/>
  </cols>
  <sheetData>
    <row r="1" spans="1:24" s="126" customFormat="1" ht="13.8" x14ac:dyDescent="0.3">
      <c r="A1" s="403" t="str">
        <f>muni&amp;" - "&amp;Approve4</f>
        <v xml:space="preserve"> - Table A4 Budgeted Financial Performance (revenue and expenditure)</v>
      </c>
      <c r="B1" s="403"/>
      <c r="C1" s="403"/>
      <c r="D1" s="403"/>
      <c r="E1" s="403"/>
      <c r="F1" s="403"/>
      <c r="G1" s="403"/>
      <c r="H1" s="403"/>
      <c r="I1" s="403"/>
      <c r="J1" s="403"/>
      <c r="K1" s="403"/>
      <c r="L1" s="403"/>
    </row>
    <row r="2" spans="1:24" ht="28.5" customHeight="1" x14ac:dyDescent="0.2">
      <c r="A2" s="449" t="str">
        <f>'[4]A4-FinPerf RE'!A2</f>
        <v>Description</v>
      </c>
      <c r="B2" s="450" t="str">
        <f>'[4]A4-FinPerf RE'!B2</f>
        <v>Ref</v>
      </c>
      <c r="C2" s="451" t="str">
        <f>head1b</f>
        <v>2015/16</v>
      </c>
      <c r="D2" s="451" t="str">
        <f>head1A</f>
        <v>2016/17</v>
      </c>
      <c r="E2" s="405" t="str">
        <f>Head1</f>
        <v>2017/18</v>
      </c>
      <c r="F2" s="614" t="str">
        <f>'[4]A4-FinPerf RE'!$F$2</f>
        <v>Current Year 2019/20</v>
      </c>
      <c r="G2" s="615"/>
      <c r="H2" s="615"/>
      <c r="I2" s="615"/>
      <c r="J2" s="616" t="str">
        <f>Head3</f>
        <v>2019/20 Medium Term Revenue &amp; Expenditure Framework</v>
      </c>
      <c r="K2" s="617"/>
      <c r="L2" s="618"/>
      <c r="M2" s="622" t="str">
        <f>Head4</f>
        <v>LTFS</v>
      </c>
      <c r="N2" s="622"/>
      <c r="O2" s="622"/>
      <c r="P2" s="622"/>
      <c r="Q2" s="622"/>
      <c r="R2" s="622"/>
      <c r="S2" s="622"/>
      <c r="T2" s="622"/>
      <c r="U2" s="622"/>
      <c r="V2" s="622"/>
      <c r="W2" s="622"/>
      <c r="X2" s="623"/>
    </row>
    <row r="3" spans="1:24" ht="20.399999999999999" x14ac:dyDescent="0.2">
      <c r="A3" s="452" t="s">
        <v>444</v>
      </c>
      <c r="B3" s="489">
        <v>1</v>
      </c>
      <c r="C3" s="411" t="str">
        <f>Head5</f>
        <v>Audited Outcome</v>
      </c>
      <c r="D3" s="411" t="str">
        <f>Head5</f>
        <v>Audited Outcome</v>
      </c>
      <c r="E3" s="412" t="str">
        <f>Head5</f>
        <v>Audited Outcome</v>
      </c>
      <c r="F3" s="408" t="str">
        <f>'[4]A4-FinPerf RE'!F3</f>
        <v>Original Budget</v>
      </c>
      <c r="G3" s="411" t="str">
        <f>'[4]A4-FinPerf RE'!G3</f>
        <v>Adjusted Budget</v>
      </c>
      <c r="H3" s="412" t="str">
        <f>Head8</f>
        <v>Full Year Forecast</v>
      </c>
      <c r="I3" s="410" t="str">
        <f>Head5b</f>
        <v>Pre-audit outcome</v>
      </c>
      <c r="J3" s="408" t="str">
        <f>'[4]A4-FinPerf RE'!J3</f>
        <v>Budget Year 2020/21</v>
      </c>
      <c r="K3" s="411" t="str">
        <f>'[4]A4-FinPerf RE'!K3</f>
        <v>Budget Year +1 2021/22</v>
      </c>
      <c r="L3" s="412" t="str">
        <f>'[4]A4-FinPerf RE'!L3</f>
        <v>Budget Year +2 2022/23</v>
      </c>
      <c r="M3" s="127" t="str">
        <f>Head12</f>
        <v>Forecast 2022/23</v>
      </c>
      <c r="N3" s="128" t="str">
        <f>Head13</f>
        <v>Forecast 2023/24</v>
      </c>
      <c r="O3" s="128" t="str">
        <f>Head14</f>
        <v>Forecast 2024/25</v>
      </c>
      <c r="P3" s="128" t="str">
        <f>Head15</f>
        <v>Forecast 2025/26</v>
      </c>
      <c r="Q3" s="128" t="str">
        <f>Head16</f>
        <v>Forecast 2026/27</v>
      </c>
      <c r="R3" s="128" t="str">
        <f>Head17</f>
        <v>Forecast 2027/28</v>
      </c>
      <c r="S3" s="128" t="str">
        <f>Head18</f>
        <v>Forecast 2028/29</v>
      </c>
      <c r="T3" s="128" t="str">
        <f>Head19</f>
        <v>Forecast 2029/30</v>
      </c>
      <c r="U3" s="128" t="str">
        <f>Head20</f>
        <v>Forecast 2030/31</v>
      </c>
      <c r="V3" s="128" t="str">
        <f>Head21</f>
        <v>Forecast 2031/32</v>
      </c>
      <c r="W3" s="128" t="str">
        <f>Head22</f>
        <v>Forecast 2032/33</v>
      </c>
      <c r="X3" s="128" t="str">
        <f>Head23</f>
        <v>Forecast 2033/34</v>
      </c>
    </row>
    <row r="4" spans="1:24" ht="12.75" customHeight="1" x14ac:dyDescent="0.2">
      <c r="A4" s="81" t="s">
        <v>336</v>
      </c>
      <c r="B4" s="165"/>
      <c r="C4" s="166"/>
      <c r="D4" s="166"/>
      <c r="E4" s="167"/>
      <c r="F4" s="168"/>
      <c r="G4" s="166"/>
      <c r="H4" s="169"/>
      <c r="I4" s="170"/>
      <c r="J4" s="171"/>
      <c r="K4" s="166"/>
      <c r="L4" s="169"/>
      <c r="M4" s="130"/>
      <c r="N4" s="62"/>
      <c r="O4" s="62"/>
      <c r="P4" s="62"/>
      <c r="Q4" s="62"/>
      <c r="R4" s="62"/>
      <c r="S4" s="62"/>
      <c r="T4" s="62"/>
      <c r="U4" s="62"/>
      <c r="V4" s="62"/>
      <c r="W4" s="62"/>
      <c r="X4" s="62"/>
    </row>
    <row r="5" spans="1:24" ht="12.75" customHeight="1" x14ac:dyDescent="0.2">
      <c r="A5" s="57" t="s">
        <v>337</v>
      </c>
      <c r="B5" s="174">
        <v>2</v>
      </c>
      <c r="C5" s="45">
        <f>[4]SA1!C9</f>
        <v>11845856</v>
      </c>
      <c r="D5" s="45">
        <f>[4]SA1!D9</f>
        <v>8599768</v>
      </c>
      <c r="E5" s="490">
        <f>[4]SA1!E9</f>
        <v>16863286.57</v>
      </c>
      <c r="F5" s="66">
        <f>[4]SA1!F9</f>
        <v>17740178</v>
      </c>
      <c r="G5" s="45">
        <f>[4]SA1!G9</f>
        <v>17740178</v>
      </c>
      <c r="H5" s="55">
        <f>[4]SA1!H9</f>
        <v>17740178</v>
      </c>
      <c r="I5" s="414">
        <f>[4]SA1!I9</f>
        <v>17740178</v>
      </c>
      <c r="J5" s="66">
        <f>[4]SA1!J9</f>
        <v>18538486</v>
      </c>
      <c r="K5" s="45">
        <f>[4]SA1!K9</f>
        <v>19391256</v>
      </c>
      <c r="L5" s="55">
        <f>[4]SA1!L9</f>
        <v>20283254</v>
      </c>
      <c r="M5" s="138"/>
      <c r="N5" s="139"/>
      <c r="O5" s="139"/>
      <c r="P5" s="139"/>
      <c r="Q5" s="139"/>
      <c r="R5" s="139"/>
      <c r="S5" s="139"/>
      <c r="T5" s="139"/>
      <c r="U5" s="139"/>
      <c r="V5" s="139"/>
      <c r="W5" s="139"/>
      <c r="X5" s="139"/>
    </row>
    <row r="6" spans="1:24" ht="12.75" customHeight="1" x14ac:dyDescent="0.2">
      <c r="A6" s="57" t="s">
        <v>338</v>
      </c>
      <c r="B6" s="174">
        <v>2</v>
      </c>
      <c r="C6" s="45">
        <f>[4]SA1!C15</f>
        <v>9782575</v>
      </c>
      <c r="D6" s="45">
        <f>[4]SA1!D15</f>
        <v>9667754</v>
      </c>
      <c r="E6" s="490">
        <f>[4]SA1!E15</f>
        <v>24474643.210000001</v>
      </c>
      <c r="F6" s="66">
        <f>[4]SA1!F15</f>
        <v>13559674.966960002</v>
      </c>
      <c r="G6" s="45">
        <f>[4]SA1!G15</f>
        <v>14274775.966959998</v>
      </c>
      <c r="H6" s="55">
        <f>[4]SA1!H15</f>
        <v>14274775.966959998</v>
      </c>
      <c r="I6" s="414">
        <f>[4]SA1!I15</f>
        <v>14274775.966959998</v>
      </c>
      <c r="J6" s="66">
        <f>[4]SA1!J15</f>
        <v>14917924</v>
      </c>
      <c r="K6" s="45">
        <f>[4]SA1!K15</f>
        <v>15604149</v>
      </c>
      <c r="L6" s="55">
        <f>[4]SA1!L15</f>
        <v>16321940</v>
      </c>
      <c r="M6" s="138"/>
      <c r="N6" s="139"/>
      <c r="O6" s="139"/>
      <c r="P6" s="139"/>
      <c r="Q6" s="139"/>
      <c r="R6" s="139"/>
      <c r="S6" s="139"/>
      <c r="T6" s="139"/>
      <c r="U6" s="139"/>
      <c r="V6" s="139"/>
      <c r="W6" s="139"/>
      <c r="X6" s="139"/>
    </row>
    <row r="7" spans="1:24" ht="12.75" customHeight="1" x14ac:dyDescent="0.2">
      <c r="A7" s="57" t="s">
        <v>339</v>
      </c>
      <c r="B7" s="174">
        <v>2</v>
      </c>
      <c r="C7" s="45">
        <f>[4]SA1!C21</f>
        <v>0</v>
      </c>
      <c r="D7" s="45">
        <f>[4]SA1!D21</f>
        <v>0</v>
      </c>
      <c r="E7" s="490">
        <f>[4]SA1!E21</f>
        <v>0</v>
      </c>
      <c r="F7" s="66">
        <f>[4]SA1!F21</f>
        <v>0</v>
      </c>
      <c r="G7" s="45">
        <f>[4]SA1!G21</f>
        <v>0</v>
      </c>
      <c r="H7" s="55">
        <f>[4]SA1!H21</f>
        <v>0</v>
      </c>
      <c r="I7" s="414">
        <f>[4]SA1!I21</f>
        <v>0</v>
      </c>
      <c r="J7" s="66">
        <f>[4]SA1!J21</f>
        <v>0</v>
      </c>
      <c r="K7" s="45">
        <f>[4]SA1!K21</f>
        <v>0</v>
      </c>
      <c r="L7" s="55">
        <f>[4]SA1!L21</f>
        <v>0</v>
      </c>
      <c r="M7" s="138"/>
      <c r="N7" s="139"/>
      <c r="O7" s="139"/>
      <c r="P7" s="139"/>
      <c r="Q7" s="139"/>
      <c r="R7" s="139"/>
      <c r="S7" s="139"/>
      <c r="T7" s="139"/>
      <c r="U7" s="139"/>
      <c r="V7" s="139"/>
      <c r="W7" s="139"/>
      <c r="X7" s="139"/>
    </row>
    <row r="8" spans="1:24" ht="12.75" customHeight="1" x14ac:dyDescent="0.2">
      <c r="A8" s="57" t="s">
        <v>340</v>
      </c>
      <c r="B8" s="174">
        <v>2</v>
      </c>
      <c r="C8" s="45">
        <f>[4]SA1!C27</f>
        <v>0</v>
      </c>
      <c r="D8" s="45">
        <f>[4]SA1!D27</f>
        <v>0</v>
      </c>
      <c r="E8" s="490">
        <f>[4]SA1!E27</f>
        <v>0</v>
      </c>
      <c r="F8" s="66">
        <f>[4]SA1!F27</f>
        <v>0</v>
      </c>
      <c r="G8" s="45">
        <f>[4]SA1!G27</f>
        <v>0</v>
      </c>
      <c r="H8" s="55">
        <f>[4]SA1!H27</f>
        <v>0</v>
      </c>
      <c r="I8" s="414">
        <f>[4]SA1!I27</f>
        <v>0</v>
      </c>
      <c r="J8" s="66">
        <f>[4]SA1!J27</f>
        <v>0</v>
      </c>
      <c r="K8" s="45">
        <f>[4]SA1!K27</f>
        <v>0</v>
      </c>
      <c r="L8" s="55">
        <f>[4]SA1!L27</f>
        <v>0</v>
      </c>
      <c r="M8" s="138"/>
      <c r="N8" s="139"/>
      <c r="O8" s="139"/>
      <c r="P8" s="139"/>
      <c r="Q8" s="139"/>
      <c r="R8" s="139"/>
      <c r="S8" s="139"/>
      <c r="T8" s="139"/>
      <c r="U8" s="139"/>
      <c r="V8" s="139"/>
      <c r="W8" s="139"/>
      <c r="X8" s="139"/>
    </row>
    <row r="9" spans="1:24" ht="12.75" customHeight="1" x14ac:dyDescent="0.2">
      <c r="A9" s="57" t="s">
        <v>341</v>
      </c>
      <c r="B9" s="174">
        <v>2</v>
      </c>
      <c r="C9" s="45">
        <f>[4]SA1!C34</f>
        <v>4053445</v>
      </c>
      <c r="D9" s="45">
        <f>[4]SA1!D34</f>
        <v>4193295</v>
      </c>
      <c r="E9" s="116">
        <f>[4]SA1!E34</f>
        <v>8243396.8199999994</v>
      </c>
      <c r="F9" s="119">
        <f>[4]SA1!F34</f>
        <v>6672052.9999999991</v>
      </c>
      <c r="G9" s="45">
        <f>[4]SA1!G34</f>
        <v>6672052.9999999991</v>
      </c>
      <c r="H9" s="55">
        <f>[4]SA1!H34</f>
        <v>6672052.9999999991</v>
      </c>
      <c r="I9" s="414">
        <f>[4]SA1!I34</f>
        <v>6672052.9999999991</v>
      </c>
      <c r="J9" s="66">
        <f>[4]SA1!J34</f>
        <v>6972296</v>
      </c>
      <c r="K9" s="45">
        <f>[4]SA1!K34</f>
        <v>7293021</v>
      </c>
      <c r="L9" s="116">
        <f>[4]SA1!L34</f>
        <v>7628501</v>
      </c>
      <c r="M9" s="138"/>
      <c r="N9" s="139"/>
      <c r="O9" s="139"/>
      <c r="P9" s="139"/>
      <c r="Q9" s="139"/>
      <c r="R9" s="139"/>
      <c r="S9" s="139"/>
      <c r="T9" s="139"/>
      <c r="U9" s="139"/>
      <c r="V9" s="139"/>
      <c r="W9" s="139"/>
      <c r="X9" s="139"/>
    </row>
    <row r="10" spans="1:24" ht="1.95" customHeight="1" x14ac:dyDescent="0.2">
      <c r="A10" s="57"/>
      <c r="B10" s="174"/>
      <c r="C10" s="45"/>
      <c r="D10" s="45"/>
      <c r="E10" s="116"/>
      <c r="F10" s="119"/>
      <c r="G10" s="45"/>
      <c r="H10" s="116"/>
      <c r="I10" s="414"/>
      <c r="J10" s="66"/>
      <c r="K10" s="45"/>
      <c r="L10" s="116"/>
      <c r="M10" s="138"/>
      <c r="N10" s="139"/>
      <c r="O10" s="139"/>
      <c r="P10" s="139"/>
      <c r="Q10" s="139"/>
      <c r="R10" s="139"/>
      <c r="S10" s="139"/>
      <c r="T10" s="139"/>
      <c r="U10" s="139"/>
      <c r="V10" s="139"/>
      <c r="W10" s="139"/>
      <c r="X10" s="139"/>
    </row>
    <row r="11" spans="1:24" ht="12.75" customHeight="1" x14ac:dyDescent="0.2">
      <c r="A11" s="57" t="s">
        <v>342</v>
      </c>
      <c r="B11" s="174"/>
      <c r="C11" s="58">
        <v>142097</v>
      </c>
      <c r="D11" s="58">
        <v>169074</v>
      </c>
      <c r="E11" s="178">
        <v>956797.77</v>
      </c>
      <c r="F11" s="59">
        <v>149999.74595999997</v>
      </c>
      <c r="G11" s="58">
        <v>149999.74595999997</v>
      </c>
      <c r="H11" s="177">
        <v>149999.74595999997</v>
      </c>
      <c r="I11" s="178">
        <v>149999.74595999997</v>
      </c>
      <c r="J11" s="58">
        <v>156757</v>
      </c>
      <c r="K11" s="58">
        <v>163961</v>
      </c>
      <c r="L11" s="58">
        <v>171503</v>
      </c>
      <c r="M11" s="138"/>
      <c r="N11" s="139"/>
      <c r="O11" s="139"/>
      <c r="P11" s="139"/>
      <c r="Q11" s="139"/>
      <c r="R11" s="139"/>
      <c r="S11" s="139"/>
      <c r="T11" s="139"/>
      <c r="U11" s="139"/>
      <c r="V11" s="139"/>
      <c r="W11" s="139"/>
      <c r="X11" s="139"/>
    </row>
    <row r="12" spans="1:24" ht="12.75" customHeight="1" x14ac:dyDescent="0.2">
      <c r="A12" s="57" t="s">
        <v>343</v>
      </c>
      <c r="B12" s="174"/>
      <c r="C12" s="58">
        <v>5885924</v>
      </c>
      <c r="D12" s="58">
        <v>4605544</v>
      </c>
      <c r="E12" s="142">
        <v>4519515.4400000004</v>
      </c>
      <c r="F12" s="115">
        <v>121999.75711999927</v>
      </c>
      <c r="G12" s="58">
        <v>79999.757119999267</v>
      </c>
      <c r="H12" s="142">
        <v>79999.757119999267</v>
      </c>
      <c r="I12" s="142">
        <v>79999.757119999267</v>
      </c>
      <c r="J12" s="59">
        <v>30072</v>
      </c>
      <c r="K12" s="58">
        <v>31380</v>
      </c>
      <c r="L12" s="142">
        <v>32823</v>
      </c>
      <c r="M12" s="138"/>
      <c r="N12" s="139"/>
      <c r="O12" s="139"/>
      <c r="P12" s="139"/>
      <c r="Q12" s="139"/>
      <c r="R12" s="139"/>
      <c r="S12" s="139"/>
      <c r="T12" s="139"/>
      <c r="U12" s="139"/>
      <c r="V12" s="139"/>
      <c r="W12" s="139"/>
      <c r="X12" s="139"/>
    </row>
    <row r="13" spans="1:24" ht="12.75" customHeight="1" x14ac:dyDescent="0.2">
      <c r="A13" s="57" t="s">
        <v>344</v>
      </c>
      <c r="B13" s="174"/>
      <c r="C13" s="58">
        <v>9162216</v>
      </c>
      <c r="D13" s="58">
        <v>10309711</v>
      </c>
      <c r="E13" s="142">
        <v>19227652.77</v>
      </c>
      <c r="F13" s="478">
        <v>10227490.759959999</v>
      </c>
      <c r="G13" s="58">
        <v>10227490.759959999</v>
      </c>
      <c r="H13" s="142">
        <v>10227490.759959999</v>
      </c>
      <c r="I13" s="142">
        <v>10227490.759959999</v>
      </c>
      <c r="J13" s="59">
        <v>10687728</v>
      </c>
      <c r="K13" s="58">
        <v>11179364</v>
      </c>
      <c r="L13" s="142">
        <v>11693614</v>
      </c>
      <c r="M13" s="138"/>
      <c r="N13" s="139"/>
      <c r="O13" s="139"/>
      <c r="P13" s="139"/>
      <c r="Q13" s="139"/>
      <c r="R13" s="139"/>
      <c r="S13" s="139"/>
      <c r="T13" s="139"/>
      <c r="U13" s="139"/>
      <c r="V13" s="139"/>
      <c r="W13" s="139"/>
      <c r="X13" s="139"/>
    </row>
    <row r="14" spans="1:24" ht="12.75" customHeight="1" x14ac:dyDescent="0.2">
      <c r="A14" s="57" t="s">
        <v>345</v>
      </c>
      <c r="B14" s="174"/>
      <c r="C14" s="179"/>
      <c r="D14" s="179"/>
      <c r="E14" s="181">
        <v>0</v>
      </c>
      <c r="F14" s="83">
        <v>0</v>
      </c>
      <c r="G14" s="179"/>
      <c r="H14" s="180"/>
      <c r="I14" s="181">
        <v>0</v>
      </c>
      <c r="J14" s="83">
        <v>0</v>
      </c>
      <c r="K14" s="179">
        <v>0</v>
      </c>
      <c r="L14" s="180">
        <v>0</v>
      </c>
      <c r="M14" s="138"/>
      <c r="N14" s="139"/>
      <c r="O14" s="139"/>
      <c r="P14" s="139"/>
      <c r="Q14" s="139"/>
      <c r="R14" s="139"/>
      <c r="S14" s="139"/>
      <c r="T14" s="139"/>
      <c r="U14" s="139"/>
      <c r="V14" s="139"/>
      <c r="W14" s="139"/>
      <c r="X14" s="139"/>
    </row>
    <row r="15" spans="1:24" ht="12.75" customHeight="1" x14ac:dyDescent="0.2">
      <c r="A15" s="57" t="s">
        <v>346</v>
      </c>
      <c r="B15" s="174"/>
      <c r="C15" s="179">
        <v>1373405</v>
      </c>
      <c r="D15" s="179">
        <v>993006</v>
      </c>
      <c r="E15" s="181">
        <v>1200000</v>
      </c>
      <c r="F15" s="83">
        <v>104102</v>
      </c>
      <c r="G15" s="179">
        <v>82570</v>
      </c>
      <c r="H15" s="180">
        <v>82570</v>
      </c>
      <c r="I15" s="181">
        <v>82570</v>
      </c>
      <c r="J15" s="83">
        <v>86286</v>
      </c>
      <c r="K15" s="179">
        <v>90255</v>
      </c>
      <c r="L15" s="180">
        <v>94407</v>
      </c>
      <c r="M15" s="138"/>
      <c r="N15" s="139"/>
      <c r="O15" s="139"/>
      <c r="P15" s="139"/>
      <c r="Q15" s="139"/>
      <c r="R15" s="139"/>
      <c r="S15" s="139"/>
      <c r="T15" s="139"/>
      <c r="U15" s="139"/>
      <c r="V15" s="139"/>
      <c r="W15" s="139"/>
      <c r="X15" s="139"/>
    </row>
    <row r="16" spans="1:24" ht="12.75" customHeight="1" x14ac:dyDescent="0.2">
      <c r="A16" s="57" t="s">
        <v>347</v>
      </c>
      <c r="B16" s="174"/>
      <c r="C16" s="179">
        <v>4261961</v>
      </c>
      <c r="D16" s="179">
        <v>10675069</v>
      </c>
      <c r="E16" s="181">
        <v>22685004.640000001</v>
      </c>
      <c r="F16" s="83">
        <v>13864624.999999998</v>
      </c>
      <c r="G16" s="179">
        <v>14924263.758719997</v>
      </c>
      <c r="H16" s="180">
        <v>14924263.758719997</v>
      </c>
      <c r="I16" s="181">
        <v>14924263.758719997</v>
      </c>
      <c r="J16" s="83">
        <v>15595856</v>
      </c>
      <c r="K16" s="179">
        <v>16313265</v>
      </c>
      <c r="L16" s="180">
        <v>17063675</v>
      </c>
      <c r="M16" s="138"/>
      <c r="N16" s="139"/>
      <c r="O16" s="139"/>
      <c r="P16" s="139"/>
      <c r="Q16" s="139"/>
      <c r="R16" s="139"/>
      <c r="S16" s="139"/>
      <c r="T16" s="139"/>
      <c r="U16" s="139"/>
      <c r="V16" s="139"/>
      <c r="W16" s="139"/>
      <c r="X16" s="139"/>
    </row>
    <row r="17" spans="1:24" ht="12.75" customHeight="1" x14ac:dyDescent="0.2">
      <c r="A17" s="57" t="s">
        <v>348</v>
      </c>
      <c r="B17" s="174"/>
      <c r="C17" s="179">
        <v>1975516</v>
      </c>
      <c r="D17" s="179">
        <v>2258635</v>
      </c>
      <c r="E17" s="181">
        <v>2176014.33</v>
      </c>
      <c r="F17" s="83">
        <v>2289167</v>
      </c>
      <c r="G17" s="179">
        <v>2761840.3048399999</v>
      </c>
      <c r="H17" s="180">
        <v>2761840.3048399999</v>
      </c>
      <c r="I17" s="181">
        <v>2761840.3048399999</v>
      </c>
      <c r="J17" s="83">
        <v>2886123</v>
      </c>
      <c r="K17" s="179">
        <v>3018885</v>
      </c>
      <c r="L17" s="180">
        <v>3157754</v>
      </c>
      <c r="M17" s="138"/>
      <c r="N17" s="139"/>
      <c r="O17" s="139"/>
      <c r="P17" s="139"/>
      <c r="Q17" s="139"/>
      <c r="R17" s="139"/>
      <c r="S17" s="139"/>
      <c r="T17" s="139"/>
      <c r="U17" s="139"/>
      <c r="V17" s="139"/>
      <c r="W17" s="139"/>
      <c r="X17" s="139"/>
    </row>
    <row r="18" spans="1:24" ht="12.75" customHeight="1" x14ac:dyDescent="0.2">
      <c r="A18" s="57" t="s">
        <v>349</v>
      </c>
      <c r="B18" s="174"/>
      <c r="C18" s="179">
        <v>209514001</v>
      </c>
      <c r="D18" s="179">
        <v>227036999</v>
      </c>
      <c r="E18" s="181">
        <v>248358000</v>
      </c>
      <c r="F18" s="83">
        <v>286624000</v>
      </c>
      <c r="G18" s="179">
        <v>286624000</v>
      </c>
      <c r="H18" s="180">
        <v>286624000</v>
      </c>
      <c r="I18" s="181">
        <v>286624000</v>
      </c>
      <c r="J18" s="83">
        <v>301936000</v>
      </c>
      <c r="K18" s="179">
        <v>324717000</v>
      </c>
      <c r="L18" s="180">
        <v>343315000</v>
      </c>
      <c r="M18" s="138"/>
      <c r="N18" s="139"/>
      <c r="O18" s="139"/>
      <c r="P18" s="139"/>
      <c r="Q18" s="139"/>
      <c r="R18" s="139"/>
      <c r="S18" s="139"/>
      <c r="T18" s="139"/>
      <c r="U18" s="139"/>
      <c r="V18" s="139"/>
      <c r="W18" s="139"/>
      <c r="X18" s="139"/>
    </row>
    <row r="19" spans="1:24" ht="12.75" customHeight="1" x14ac:dyDescent="0.2">
      <c r="A19" s="57" t="s">
        <v>350</v>
      </c>
      <c r="B19" s="174">
        <v>2</v>
      </c>
      <c r="C19" s="45">
        <f>[4]SA1!C59</f>
        <v>1239860</v>
      </c>
      <c r="D19" s="45">
        <f>[4]SA1!D59</f>
        <v>842364</v>
      </c>
      <c r="E19" s="116">
        <f>[4]SA1!E59</f>
        <v>37400569.68</v>
      </c>
      <c r="F19" s="119">
        <f>[4]SA1!F59</f>
        <v>4420128.9904399998</v>
      </c>
      <c r="G19" s="45">
        <f>[4]SA1!G59</f>
        <v>14774861.99044</v>
      </c>
      <c r="H19" s="116">
        <f>[4]SA1!H59</f>
        <v>14774861.99044</v>
      </c>
      <c r="I19" s="116">
        <f>[4]SA1!I59</f>
        <v>14774861.99044</v>
      </c>
      <c r="J19" s="61">
        <f>[4]SA1!J59</f>
        <v>27576105</v>
      </c>
      <c r="K19" s="45">
        <f>[4]SA1!K59</f>
        <v>34924605</v>
      </c>
      <c r="L19" s="116">
        <f>[4]SA1!L59</f>
        <v>40789138</v>
      </c>
      <c r="M19" s="138"/>
      <c r="N19" s="139"/>
      <c r="O19" s="139"/>
      <c r="P19" s="139"/>
      <c r="Q19" s="139"/>
      <c r="R19" s="139"/>
      <c r="S19" s="139"/>
      <c r="T19" s="139"/>
      <c r="U19" s="139"/>
      <c r="V19" s="139"/>
      <c r="W19" s="139"/>
      <c r="X19" s="139"/>
    </row>
    <row r="20" spans="1:24" ht="12.75" customHeight="1" x14ac:dyDescent="0.2">
      <c r="A20" s="491" t="s">
        <v>796</v>
      </c>
      <c r="B20" s="174"/>
      <c r="C20" s="179"/>
      <c r="D20" s="142">
        <v>203602</v>
      </c>
      <c r="E20" s="115">
        <v>577000</v>
      </c>
      <c r="F20" s="115">
        <v>607004</v>
      </c>
      <c r="G20" s="58">
        <v>607004</v>
      </c>
      <c r="H20" s="142">
        <v>607004</v>
      </c>
      <c r="I20" s="478">
        <v>607004</v>
      </c>
      <c r="J20" s="47">
        <v>634319</v>
      </c>
      <c r="K20" s="58">
        <v>663498</v>
      </c>
      <c r="L20" s="142">
        <v>694019</v>
      </c>
      <c r="M20" s="138"/>
      <c r="N20" s="139"/>
      <c r="O20" s="139"/>
      <c r="P20" s="139"/>
      <c r="Q20" s="139"/>
      <c r="R20" s="139"/>
      <c r="S20" s="139"/>
      <c r="T20" s="139"/>
      <c r="U20" s="139"/>
      <c r="V20" s="139"/>
      <c r="W20" s="139"/>
      <c r="X20" s="139"/>
    </row>
    <row r="21" spans="1:24" ht="24" customHeight="1" x14ac:dyDescent="0.2">
      <c r="A21" s="492" t="s">
        <v>351</v>
      </c>
      <c r="B21" s="182"/>
      <c r="C21" s="60">
        <f>SUM(C5:C9)+SUM(C11:C20)</f>
        <v>259236856</v>
      </c>
      <c r="D21" s="60">
        <f t="shared" ref="D21:L21" si="0">SUM(D5:D9)+SUM(D11:D20)</f>
        <v>279554821</v>
      </c>
      <c r="E21" s="183">
        <f t="shared" si="0"/>
        <v>386681881.23000002</v>
      </c>
      <c r="F21" s="184">
        <f t="shared" si="0"/>
        <v>356380423.22044003</v>
      </c>
      <c r="G21" s="60">
        <f t="shared" si="0"/>
        <v>368919037.28400004</v>
      </c>
      <c r="H21" s="183">
        <f t="shared" si="0"/>
        <v>368919037.28400004</v>
      </c>
      <c r="I21" s="184">
        <f t="shared" si="0"/>
        <v>368919037.28400004</v>
      </c>
      <c r="J21" s="185">
        <f t="shared" si="0"/>
        <v>400017952</v>
      </c>
      <c r="K21" s="60">
        <f t="shared" si="0"/>
        <v>433390639</v>
      </c>
      <c r="L21" s="183">
        <f t="shared" si="0"/>
        <v>461245628</v>
      </c>
      <c r="M21" s="140">
        <f t="shared" ref="M21:X21" si="1">SUM(M5:M20)</f>
        <v>0</v>
      </c>
      <c r="N21" s="141">
        <f t="shared" si="1"/>
        <v>0</v>
      </c>
      <c r="O21" s="141">
        <f t="shared" si="1"/>
        <v>0</v>
      </c>
      <c r="P21" s="141">
        <f t="shared" si="1"/>
        <v>0</v>
      </c>
      <c r="Q21" s="141">
        <f t="shared" si="1"/>
        <v>0</v>
      </c>
      <c r="R21" s="141">
        <f t="shared" si="1"/>
        <v>0</v>
      </c>
      <c r="S21" s="141">
        <f t="shared" si="1"/>
        <v>0</v>
      </c>
      <c r="T21" s="141">
        <f t="shared" si="1"/>
        <v>0</v>
      </c>
      <c r="U21" s="141">
        <f t="shared" si="1"/>
        <v>0</v>
      </c>
      <c r="V21" s="141">
        <f t="shared" si="1"/>
        <v>0</v>
      </c>
      <c r="W21" s="141">
        <f t="shared" si="1"/>
        <v>0</v>
      </c>
      <c r="X21" s="141">
        <f t="shared" si="1"/>
        <v>0</v>
      </c>
    </row>
    <row r="22" spans="1:24" ht="10.8" customHeight="1" x14ac:dyDescent="0.2">
      <c r="A22" s="52"/>
      <c r="B22" s="174"/>
      <c r="C22" s="45"/>
      <c r="D22" s="45"/>
      <c r="E22" s="116"/>
      <c r="F22" s="119"/>
      <c r="G22" s="45"/>
      <c r="H22" s="116"/>
      <c r="I22" s="414"/>
      <c r="J22" s="66"/>
      <c r="K22" s="45"/>
      <c r="L22" s="116"/>
      <c r="M22" s="138"/>
      <c r="N22" s="139"/>
      <c r="O22" s="139"/>
      <c r="P22" s="139"/>
      <c r="Q22" s="139"/>
      <c r="R22" s="139"/>
      <c r="S22" s="139"/>
      <c r="T22" s="139"/>
      <c r="U22" s="139"/>
      <c r="V22" s="139"/>
      <c r="W22" s="139"/>
      <c r="X22" s="139"/>
    </row>
    <row r="23" spans="1:24" ht="11.25" customHeight="1" x14ac:dyDescent="0.2">
      <c r="A23" s="81" t="s">
        <v>352</v>
      </c>
      <c r="B23" s="186"/>
      <c r="C23" s="45"/>
      <c r="D23" s="45"/>
      <c r="E23" s="116"/>
      <c r="F23" s="119"/>
      <c r="G23" s="45"/>
      <c r="H23" s="116"/>
      <c r="I23" s="414"/>
      <c r="J23" s="66"/>
      <c r="K23" s="45"/>
      <c r="L23" s="116"/>
      <c r="M23" s="138"/>
      <c r="N23" s="139"/>
      <c r="O23" s="139"/>
      <c r="P23" s="139"/>
      <c r="Q23" s="139"/>
      <c r="R23" s="139"/>
      <c r="S23" s="139"/>
      <c r="T23" s="139"/>
      <c r="U23" s="139"/>
      <c r="V23" s="139"/>
      <c r="W23" s="139"/>
      <c r="X23" s="139"/>
    </row>
    <row r="24" spans="1:24" ht="11.25" customHeight="1" x14ac:dyDescent="0.2">
      <c r="A24" s="57" t="s">
        <v>353</v>
      </c>
      <c r="B24" s="174">
        <v>2</v>
      </c>
      <c r="C24" s="45">
        <f>[4]SA1!C77</f>
        <v>68377015</v>
      </c>
      <c r="D24" s="45">
        <f>[4]SA1!D77</f>
        <v>74714220</v>
      </c>
      <c r="E24" s="116">
        <f>[4]SA1!E77</f>
        <v>95266292.25</v>
      </c>
      <c r="F24" s="119">
        <f>[4]SA1!F77</f>
        <v>106169961.94</v>
      </c>
      <c r="G24" s="45">
        <f>[4]SA1!G77</f>
        <v>104686695.77680859</v>
      </c>
      <c r="H24" s="116">
        <f>[4]SA1!H77</f>
        <v>104686695.77680859</v>
      </c>
      <c r="I24" s="414">
        <f>[4]SA1!I77</f>
        <v>104686695.77680859</v>
      </c>
      <c r="J24" s="66">
        <f>[4]SA1!J77</f>
        <v>119186185</v>
      </c>
      <c r="K24" s="45">
        <f>[4]SA1!K77</f>
        <v>126647762</v>
      </c>
      <c r="L24" s="116">
        <f>[4]SA1!L77</f>
        <v>134681190</v>
      </c>
      <c r="M24" s="138"/>
      <c r="N24" s="139"/>
      <c r="O24" s="139"/>
      <c r="P24" s="139"/>
      <c r="Q24" s="139"/>
      <c r="R24" s="139"/>
      <c r="S24" s="139"/>
      <c r="T24" s="139"/>
      <c r="U24" s="139"/>
      <c r="V24" s="139"/>
      <c r="W24" s="139"/>
      <c r="X24" s="139"/>
    </row>
    <row r="25" spans="1:24" ht="11.25" customHeight="1" x14ac:dyDescent="0.2">
      <c r="A25" s="57" t="s">
        <v>354</v>
      </c>
      <c r="B25" s="174"/>
      <c r="C25" s="58">
        <v>18896474</v>
      </c>
      <c r="D25" s="58">
        <v>20873647</v>
      </c>
      <c r="E25" s="142">
        <v>22882032</v>
      </c>
      <c r="F25" s="115">
        <v>24071901</v>
      </c>
      <c r="G25" s="58">
        <v>24071901</v>
      </c>
      <c r="H25" s="142">
        <v>24071901</v>
      </c>
      <c r="I25" s="478">
        <v>24071901</v>
      </c>
      <c r="J25" s="47">
        <v>25155137</v>
      </c>
      <c r="K25" s="58">
        <v>26312273</v>
      </c>
      <c r="L25" s="142">
        <v>27522637</v>
      </c>
      <c r="M25" s="138"/>
      <c r="N25" s="139"/>
      <c r="O25" s="139"/>
      <c r="P25" s="139"/>
      <c r="Q25" s="139"/>
      <c r="R25" s="139"/>
      <c r="S25" s="139"/>
      <c r="T25" s="139"/>
      <c r="U25" s="139"/>
      <c r="V25" s="139"/>
      <c r="W25" s="139"/>
      <c r="X25" s="139"/>
    </row>
    <row r="26" spans="1:24" ht="11.25" customHeight="1" x14ac:dyDescent="0.2">
      <c r="A26" s="57" t="s">
        <v>355</v>
      </c>
      <c r="B26" s="174">
        <v>3</v>
      </c>
      <c r="C26" s="58">
        <v>24545889</v>
      </c>
      <c r="D26" s="58">
        <v>19199926</v>
      </c>
      <c r="E26" s="142">
        <v>1956620.19</v>
      </c>
      <c r="F26" s="115">
        <v>2058364</v>
      </c>
      <c r="G26" s="58">
        <v>2058364</v>
      </c>
      <c r="H26" s="142">
        <v>2058364</v>
      </c>
      <c r="I26" s="478">
        <v>2058364</v>
      </c>
      <c r="J26" s="47">
        <v>2150991</v>
      </c>
      <c r="K26" s="58">
        <v>2249936</v>
      </c>
      <c r="L26" s="142">
        <v>2353434</v>
      </c>
      <c r="M26" s="138"/>
      <c r="N26" s="139"/>
      <c r="O26" s="139"/>
      <c r="P26" s="139"/>
      <c r="Q26" s="139"/>
      <c r="R26" s="139"/>
      <c r="S26" s="139"/>
      <c r="T26" s="139"/>
      <c r="U26" s="139"/>
      <c r="V26" s="139"/>
      <c r="W26" s="139"/>
      <c r="X26" s="139"/>
    </row>
    <row r="27" spans="1:24" ht="11.25" customHeight="1" x14ac:dyDescent="0.2">
      <c r="A27" s="57" t="s">
        <v>356</v>
      </c>
      <c r="B27" s="174">
        <v>2</v>
      </c>
      <c r="C27" s="45">
        <f>[4]SA1!C93</f>
        <v>31106428</v>
      </c>
      <c r="D27" s="45">
        <f>[4]SA1!D93</f>
        <v>28680829</v>
      </c>
      <c r="E27" s="116">
        <f>[4]SA1!E93</f>
        <v>5942210.8099999996</v>
      </c>
      <c r="F27" s="119">
        <f>[4]SA1!F93</f>
        <v>6221925.8424000004</v>
      </c>
      <c r="G27" s="45">
        <f>[4]SA1!G93</f>
        <v>7173395.8424000004</v>
      </c>
      <c r="H27" s="116">
        <f>[4]SA1!H93</f>
        <v>7173395.8424000004</v>
      </c>
      <c r="I27" s="414">
        <f>[4]SA1!I93</f>
        <v>7173395.8424000004</v>
      </c>
      <c r="J27" s="66">
        <f>[4]SA1!J93</f>
        <v>23371686</v>
      </c>
      <c r="K27" s="45">
        <f>[4]SA1!K93</f>
        <v>32717762</v>
      </c>
      <c r="L27" s="116">
        <f>[4]SA1!L93</f>
        <v>43624612</v>
      </c>
      <c r="M27" s="138"/>
      <c r="N27" s="139"/>
      <c r="O27" s="139"/>
      <c r="P27" s="139"/>
      <c r="Q27" s="139"/>
      <c r="R27" s="139"/>
      <c r="S27" s="139"/>
      <c r="T27" s="139"/>
      <c r="U27" s="139"/>
      <c r="V27" s="139"/>
      <c r="W27" s="139"/>
      <c r="X27" s="139"/>
    </row>
    <row r="28" spans="1:24" ht="11.25" customHeight="1" x14ac:dyDescent="0.2">
      <c r="A28" s="57" t="s">
        <v>357</v>
      </c>
      <c r="B28" s="174"/>
      <c r="C28" s="58"/>
      <c r="D28" s="58">
        <v>0</v>
      </c>
      <c r="E28" s="142">
        <v>0</v>
      </c>
      <c r="F28" s="115">
        <v>0</v>
      </c>
      <c r="G28" s="58"/>
      <c r="H28" s="142"/>
      <c r="I28" s="478"/>
      <c r="J28" s="47"/>
      <c r="K28" s="58"/>
      <c r="L28" s="142"/>
      <c r="M28" s="138"/>
      <c r="N28" s="139"/>
      <c r="O28" s="139"/>
      <c r="P28" s="139"/>
      <c r="Q28" s="139"/>
      <c r="R28" s="139"/>
      <c r="S28" s="139"/>
      <c r="T28" s="139"/>
      <c r="U28" s="139"/>
      <c r="V28" s="139"/>
      <c r="W28" s="139"/>
      <c r="X28" s="139"/>
    </row>
    <row r="29" spans="1:24" ht="11.25" customHeight="1" x14ac:dyDescent="0.2">
      <c r="A29" s="57" t="s">
        <v>358</v>
      </c>
      <c r="B29" s="174">
        <v>2</v>
      </c>
      <c r="C29" s="45">
        <f>[4]SA1!C98</f>
        <v>13029942</v>
      </c>
      <c r="D29" s="45">
        <f>[4]SA1!D98</f>
        <v>14679655</v>
      </c>
      <c r="E29" s="116">
        <f>[4]SA1!E98</f>
        <v>17096559</v>
      </c>
      <c r="F29" s="119">
        <f>[4]SA1!F98</f>
        <v>17985580</v>
      </c>
      <c r="G29" s="45">
        <f>[4]SA1!G98</f>
        <v>18554551.650839999</v>
      </c>
      <c r="H29" s="116">
        <f>[4]SA1!H98</f>
        <v>18554551.650839999</v>
      </c>
      <c r="I29" s="414">
        <f>[4]SA1!I98</f>
        <v>18554551.650839999</v>
      </c>
      <c r="J29" s="66">
        <f>[4]SA1!J98</f>
        <v>19389506</v>
      </c>
      <c r="K29" s="45">
        <f>[4]SA1!K98</f>
        <v>20281424</v>
      </c>
      <c r="L29" s="116">
        <f>[4]SA1!L98</f>
        <v>21214369</v>
      </c>
      <c r="M29" s="138"/>
      <c r="N29" s="139"/>
      <c r="O29" s="139"/>
      <c r="P29" s="139"/>
      <c r="Q29" s="139"/>
      <c r="R29" s="139"/>
      <c r="S29" s="139"/>
      <c r="T29" s="139"/>
      <c r="U29" s="139"/>
      <c r="V29" s="139"/>
      <c r="W29" s="139"/>
      <c r="X29" s="139"/>
    </row>
    <row r="30" spans="1:24" ht="11.25" customHeight="1" x14ac:dyDescent="0.2">
      <c r="A30" s="57" t="s">
        <v>359</v>
      </c>
      <c r="B30" s="174">
        <v>8</v>
      </c>
      <c r="C30" s="179"/>
      <c r="D30" s="179">
        <v>0</v>
      </c>
      <c r="E30" s="181">
        <v>0</v>
      </c>
      <c r="F30" s="120">
        <v>0</v>
      </c>
      <c r="G30" s="179"/>
      <c r="H30" s="181"/>
      <c r="I30" s="493"/>
      <c r="J30" s="187"/>
      <c r="K30" s="179"/>
      <c r="L30" s="181"/>
      <c r="M30" s="138"/>
      <c r="N30" s="139"/>
      <c r="O30" s="139"/>
      <c r="P30" s="139"/>
      <c r="Q30" s="139"/>
      <c r="R30" s="139"/>
      <c r="S30" s="139"/>
      <c r="T30" s="139"/>
      <c r="U30" s="139"/>
      <c r="V30" s="139"/>
      <c r="W30" s="139"/>
      <c r="X30" s="139"/>
    </row>
    <row r="31" spans="1:24" ht="11.25" customHeight="1" x14ac:dyDescent="0.2">
      <c r="A31" s="57" t="s">
        <v>360</v>
      </c>
      <c r="B31" s="174"/>
      <c r="C31" s="45">
        <f>[4]SA1!C127</f>
        <v>13404220</v>
      </c>
      <c r="D31" s="45">
        <f>[4]SA1!D127</f>
        <v>13883089</v>
      </c>
      <c r="E31" s="45">
        <f>[4]SA1!E127</f>
        <v>19376165.5024</v>
      </c>
      <c r="F31" s="45">
        <f>[4]SA1!F127</f>
        <v>19459626</v>
      </c>
      <c r="G31" s="45">
        <f>[4]SA1!G127</f>
        <v>31309264.100000001</v>
      </c>
      <c r="H31" s="45">
        <f>[4]SA1!H127</f>
        <v>31309264.100000001</v>
      </c>
      <c r="I31" s="45">
        <f>[4]SA1!I127</f>
        <v>31309264.100000001</v>
      </c>
      <c r="J31" s="45">
        <f>[4]SA1!J127</f>
        <v>32718180.984499998</v>
      </c>
      <c r="K31" s="45">
        <f>[4]SA1!K127</f>
        <v>34223217.309787005</v>
      </c>
      <c r="L31" s="45">
        <f>[4]SA1!L127</f>
        <v>35797485.306037202</v>
      </c>
      <c r="M31" s="138"/>
      <c r="N31" s="139"/>
      <c r="O31" s="139"/>
      <c r="P31" s="139"/>
      <c r="Q31" s="139"/>
      <c r="R31" s="139"/>
      <c r="S31" s="139"/>
      <c r="T31" s="139"/>
      <c r="U31" s="139"/>
      <c r="V31" s="139"/>
      <c r="W31" s="139"/>
      <c r="X31" s="139"/>
    </row>
    <row r="32" spans="1:24" ht="11.25" customHeight="1" x14ac:dyDescent="0.2">
      <c r="A32" s="57" t="s">
        <v>349</v>
      </c>
      <c r="B32" s="174"/>
      <c r="C32" s="45">
        <f>[4]SA1!C103</f>
        <v>0</v>
      </c>
      <c r="D32" s="45">
        <f>[4]SA1!D103</f>
        <v>0</v>
      </c>
      <c r="E32" s="116">
        <f>[4]SA1!E103</f>
        <v>0</v>
      </c>
      <c r="F32" s="119">
        <f>[4]SA1!F103</f>
        <v>0</v>
      </c>
      <c r="G32" s="45">
        <f>[4]SA1!G103</f>
        <v>0</v>
      </c>
      <c r="H32" s="116">
        <f>[4]SA1!H103</f>
        <v>0</v>
      </c>
      <c r="I32" s="414">
        <f>[4]SA1!I103</f>
        <v>0</v>
      </c>
      <c r="J32" s="66">
        <f>[4]SA1!J103</f>
        <v>0</v>
      </c>
      <c r="K32" s="45">
        <f>[4]SA1!K103</f>
        <v>0</v>
      </c>
      <c r="L32" s="116">
        <f>[4]SA1!L103</f>
        <v>0</v>
      </c>
      <c r="M32" s="138"/>
      <c r="N32" s="139"/>
      <c r="O32" s="139"/>
      <c r="P32" s="139"/>
      <c r="Q32" s="139"/>
      <c r="R32" s="139"/>
      <c r="S32" s="139"/>
      <c r="T32" s="139"/>
      <c r="U32" s="139"/>
      <c r="V32" s="139"/>
      <c r="W32" s="139"/>
      <c r="X32" s="139"/>
    </row>
    <row r="33" spans="1:24" ht="11.25" customHeight="1" x14ac:dyDescent="0.2">
      <c r="A33" s="57" t="s">
        <v>361</v>
      </c>
      <c r="B33" s="174" t="s">
        <v>448</v>
      </c>
      <c r="C33" s="45">
        <f>[4]SA1!C198</f>
        <v>61130028</v>
      </c>
      <c r="D33" s="45">
        <f>[4]SA1!D198</f>
        <v>75634027</v>
      </c>
      <c r="E33" s="116">
        <f>[4]SA1!E198</f>
        <v>112943586.31</v>
      </c>
      <c r="F33" s="119">
        <f>[4]SA1!F198</f>
        <v>126314915.07256</v>
      </c>
      <c r="G33" s="45">
        <f>[4]SA1!G198</f>
        <v>126172676.7663601</v>
      </c>
      <c r="H33" s="116">
        <f>[4]SA1!H198</f>
        <v>126172676.7663601</v>
      </c>
      <c r="I33" s="414">
        <f>[4]SA1!I198</f>
        <v>126172676.7663601</v>
      </c>
      <c r="J33" s="66">
        <f>[4]SA1!J198</f>
        <v>128751865</v>
      </c>
      <c r="K33" s="45">
        <f>[4]SA1!K198</f>
        <v>136995305</v>
      </c>
      <c r="L33" s="116">
        <f>[4]SA1!L198</f>
        <v>141061902</v>
      </c>
      <c r="M33" s="138"/>
      <c r="N33" s="139"/>
      <c r="O33" s="139"/>
      <c r="P33" s="139"/>
      <c r="Q33" s="139"/>
      <c r="R33" s="139"/>
      <c r="S33" s="139"/>
      <c r="T33" s="139"/>
      <c r="U33" s="139"/>
      <c r="V33" s="139"/>
      <c r="W33" s="139"/>
      <c r="X33" s="139"/>
    </row>
    <row r="34" spans="1:24" ht="11.25" customHeight="1" x14ac:dyDescent="0.2">
      <c r="A34" s="491" t="s">
        <v>797</v>
      </c>
      <c r="B34" s="174"/>
      <c r="C34" s="179"/>
      <c r="D34" s="179"/>
      <c r="E34" s="142"/>
      <c r="F34" s="120">
        <v>0</v>
      </c>
      <c r="G34" s="179"/>
      <c r="H34" s="142"/>
      <c r="I34" s="478"/>
      <c r="J34" s="187"/>
      <c r="K34" s="179"/>
      <c r="L34" s="181"/>
      <c r="M34" s="138"/>
      <c r="N34" s="139"/>
      <c r="O34" s="139"/>
      <c r="P34" s="139"/>
      <c r="Q34" s="139"/>
      <c r="R34" s="139"/>
      <c r="S34" s="139"/>
      <c r="T34" s="139"/>
      <c r="U34" s="139"/>
      <c r="V34" s="139"/>
      <c r="W34" s="139"/>
      <c r="X34" s="139"/>
    </row>
    <row r="35" spans="1:24" ht="11.25" customHeight="1" x14ac:dyDescent="0.2">
      <c r="A35" s="494" t="s">
        <v>362</v>
      </c>
      <c r="B35" s="182"/>
      <c r="C35" s="60">
        <f t="shared" ref="C35:X35" si="2">SUM(C24:C34)</f>
        <v>230489996</v>
      </c>
      <c r="D35" s="60">
        <f>SUM(D24:D34)</f>
        <v>247665393</v>
      </c>
      <c r="E35" s="183">
        <f t="shared" si="2"/>
        <v>275463466.06239998</v>
      </c>
      <c r="F35" s="184">
        <f t="shared" si="2"/>
        <v>302282273.85496002</v>
      </c>
      <c r="G35" s="60">
        <f t="shared" si="2"/>
        <v>314026849.13640869</v>
      </c>
      <c r="H35" s="183">
        <f t="shared" si="2"/>
        <v>314026849.13640869</v>
      </c>
      <c r="I35" s="184">
        <f t="shared" si="2"/>
        <v>314026849.13640869</v>
      </c>
      <c r="J35" s="184">
        <f t="shared" si="2"/>
        <v>350723550.98449999</v>
      </c>
      <c r="K35" s="184">
        <f t="shared" si="2"/>
        <v>379427679.30978703</v>
      </c>
      <c r="L35" s="184">
        <f t="shared" si="2"/>
        <v>406255629.30603719</v>
      </c>
      <c r="M35" s="140">
        <f t="shared" si="2"/>
        <v>0</v>
      </c>
      <c r="N35" s="141">
        <f t="shared" si="2"/>
        <v>0</v>
      </c>
      <c r="O35" s="141">
        <f t="shared" si="2"/>
        <v>0</v>
      </c>
      <c r="P35" s="141">
        <f t="shared" si="2"/>
        <v>0</v>
      </c>
      <c r="Q35" s="141">
        <f t="shared" si="2"/>
        <v>0</v>
      </c>
      <c r="R35" s="141">
        <f t="shared" si="2"/>
        <v>0</v>
      </c>
      <c r="S35" s="141">
        <f t="shared" si="2"/>
        <v>0</v>
      </c>
      <c r="T35" s="141">
        <f t="shared" si="2"/>
        <v>0</v>
      </c>
      <c r="U35" s="141">
        <f t="shared" si="2"/>
        <v>0</v>
      </c>
      <c r="V35" s="141">
        <f t="shared" si="2"/>
        <v>0</v>
      </c>
      <c r="W35" s="141">
        <f t="shared" si="2"/>
        <v>0</v>
      </c>
      <c r="X35" s="141">
        <f t="shared" si="2"/>
        <v>0</v>
      </c>
    </row>
    <row r="36" spans="1:24" ht="4.95" customHeight="1" x14ac:dyDescent="0.2">
      <c r="A36" s="52"/>
      <c r="B36" s="174"/>
      <c r="C36" s="51"/>
      <c r="D36" s="51"/>
      <c r="E36" s="118"/>
      <c r="F36" s="117"/>
      <c r="G36" s="51"/>
      <c r="H36" s="118"/>
      <c r="I36" s="117"/>
      <c r="J36" s="50"/>
      <c r="K36" s="51"/>
      <c r="L36" s="118"/>
      <c r="M36" s="151"/>
      <c r="N36" s="152"/>
      <c r="O36" s="152"/>
      <c r="P36" s="152"/>
      <c r="Q36" s="152"/>
      <c r="R36" s="152"/>
      <c r="S36" s="152"/>
      <c r="T36" s="152"/>
      <c r="U36" s="152"/>
      <c r="V36" s="152"/>
      <c r="W36" s="152"/>
      <c r="X36" s="152"/>
    </row>
    <row r="37" spans="1:24" ht="12" customHeight="1" x14ac:dyDescent="0.2">
      <c r="A37" s="84" t="s">
        <v>363</v>
      </c>
      <c r="B37" s="174"/>
      <c r="C37" s="53">
        <f t="shared" ref="C37:L37" si="3">C21-C35</f>
        <v>28746860</v>
      </c>
      <c r="D37" s="53">
        <f t="shared" si="3"/>
        <v>31889428</v>
      </c>
      <c r="E37" s="147">
        <f t="shared" si="3"/>
        <v>111218415.16760004</v>
      </c>
      <c r="F37" s="148">
        <f t="shared" si="3"/>
        <v>54098149.365480006</v>
      </c>
      <c r="G37" s="53">
        <f t="shared" si="3"/>
        <v>54892188.147591352</v>
      </c>
      <c r="H37" s="147">
        <f t="shared" si="3"/>
        <v>54892188.147591352</v>
      </c>
      <c r="I37" s="148">
        <f t="shared" si="3"/>
        <v>54892188.147591352</v>
      </c>
      <c r="J37" s="150">
        <f t="shared" si="3"/>
        <v>49294401.015500009</v>
      </c>
      <c r="K37" s="53">
        <f t="shared" si="3"/>
        <v>53962959.690212965</v>
      </c>
      <c r="L37" s="147">
        <f t="shared" si="3"/>
        <v>54989998.693962812</v>
      </c>
      <c r="M37" s="151">
        <f t="shared" ref="M37:X37" si="4">M21+M35</f>
        <v>0</v>
      </c>
      <c r="N37" s="152">
        <f t="shared" si="4"/>
        <v>0</v>
      </c>
      <c r="O37" s="152">
        <f t="shared" si="4"/>
        <v>0</v>
      </c>
      <c r="P37" s="152">
        <f t="shared" si="4"/>
        <v>0</v>
      </c>
      <c r="Q37" s="152">
        <f t="shared" si="4"/>
        <v>0</v>
      </c>
      <c r="R37" s="152">
        <f t="shared" si="4"/>
        <v>0</v>
      </c>
      <c r="S37" s="152">
        <f t="shared" si="4"/>
        <v>0</v>
      </c>
      <c r="T37" s="152">
        <f t="shared" si="4"/>
        <v>0</v>
      </c>
      <c r="U37" s="152">
        <f t="shared" si="4"/>
        <v>0</v>
      </c>
      <c r="V37" s="152">
        <f t="shared" si="4"/>
        <v>0</v>
      </c>
      <c r="W37" s="152">
        <f t="shared" si="4"/>
        <v>0</v>
      </c>
      <c r="X37" s="152">
        <f t="shared" si="4"/>
        <v>0</v>
      </c>
    </row>
    <row r="38" spans="1:24" ht="22.95" customHeight="1" x14ac:dyDescent="0.2">
      <c r="A38" s="495" t="s">
        <v>364</v>
      </c>
      <c r="B38" s="174"/>
      <c r="C38" s="58">
        <v>61332323</v>
      </c>
      <c r="D38" s="58">
        <v>64658124</v>
      </c>
      <c r="E38" s="142">
        <v>82443000</v>
      </c>
      <c r="F38" s="115">
        <v>57608000</v>
      </c>
      <c r="G38" s="58">
        <v>57608000</v>
      </c>
      <c r="H38" s="142">
        <v>57608000</v>
      </c>
      <c r="I38" s="478">
        <v>57608000</v>
      </c>
      <c r="J38" s="47">
        <f>57229000+10000000</f>
        <v>67229000</v>
      </c>
      <c r="K38" s="58">
        <f>62124000+9000000</f>
        <v>71124000</v>
      </c>
      <c r="L38" s="142">
        <f>65707000+7000000</f>
        <v>72707000</v>
      </c>
      <c r="M38" s="138"/>
      <c r="N38" s="139"/>
      <c r="O38" s="139"/>
      <c r="P38" s="139"/>
      <c r="Q38" s="139"/>
      <c r="R38" s="139"/>
      <c r="S38" s="139"/>
      <c r="T38" s="139"/>
      <c r="U38" s="139"/>
      <c r="V38" s="139"/>
      <c r="W38" s="139"/>
      <c r="X38" s="139"/>
    </row>
    <row r="39" spans="1:24" ht="76.5" customHeight="1" x14ac:dyDescent="0.2">
      <c r="A39" s="495" t="s">
        <v>365</v>
      </c>
      <c r="B39" s="174">
        <v>6</v>
      </c>
      <c r="C39" s="45">
        <f>[4]SA1!C86</f>
        <v>0</v>
      </c>
      <c r="D39" s="58"/>
      <c r="E39" s="58"/>
      <c r="F39" s="58"/>
      <c r="G39" s="58"/>
      <c r="H39" s="58"/>
      <c r="I39" s="58"/>
      <c r="J39" s="58"/>
      <c r="K39" s="58"/>
      <c r="L39" s="58"/>
      <c r="M39" s="142"/>
      <c r="N39" s="139"/>
      <c r="O39" s="139"/>
      <c r="P39" s="139"/>
      <c r="Q39" s="139"/>
      <c r="R39" s="139"/>
      <c r="S39" s="139"/>
      <c r="T39" s="139"/>
      <c r="U39" s="139"/>
      <c r="V39" s="139"/>
      <c r="W39" s="139"/>
      <c r="X39" s="139"/>
    </row>
    <row r="40" spans="1:24" ht="22.5" customHeight="1" x14ac:dyDescent="0.2">
      <c r="A40" s="57" t="s">
        <v>366</v>
      </c>
      <c r="B40" s="174"/>
      <c r="C40" s="179"/>
      <c r="D40" s="58"/>
      <c r="E40" s="142"/>
      <c r="F40" s="188"/>
      <c r="G40" s="189"/>
      <c r="H40" s="190"/>
      <c r="I40" s="478"/>
      <c r="J40" s="191"/>
      <c r="K40" s="189"/>
      <c r="L40" s="190"/>
      <c r="M40" s="138"/>
      <c r="N40" s="139"/>
      <c r="O40" s="139"/>
      <c r="P40" s="139"/>
      <c r="Q40" s="139"/>
      <c r="R40" s="139"/>
      <c r="S40" s="139"/>
      <c r="T40" s="139"/>
      <c r="U40" s="139"/>
      <c r="V40" s="139"/>
      <c r="W40" s="139"/>
      <c r="X40" s="139"/>
    </row>
    <row r="41" spans="1:24" ht="20.399999999999999" x14ac:dyDescent="0.2">
      <c r="A41" s="496" t="s">
        <v>389</v>
      </c>
      <c r="B41" s="174"/>
      <c r="C41" s="192">
        <f t="shared" ref="C41:L41" si="5">SUM(C37:C40)</f>
        <v>90079183</v>
      </c>
      <c r="D41" s="192">
        <f t="shared" si="5"/>
        <v>96547552</v>
      </c>
      <c r="E41" s="193">
        <f t="shared" si="5"/>
        <v>193661415.16760004</v>
      </c>
      <c r="F41" s="194">
        <f t="shared" si="5"/>
        <v>111706149.36548001</v>
      </c>
      <c r="G41" s="192">
        <f t="shared" si="5"/>
        <v>112500188.14759135</v>
      </c>
      <c r="H41" s="193">
        <f t="shared" si="5"/>
        <v>112500188.14759135</v>
      </c>
      <c r="I41" s="194">
        <f t="shared" si="5"/>
        <v>112500188.14759135</v>
      </c>
      <c r="J41" s="195">
        <f t="shared" si="5"/>
        <v>116523401.01550001</v>
      </c>
      <c r="K41" s="192">
        <f t="shared" si="5"/>
        <v>125086959.69021297</v>
      </c>
      <c r="L41" s="193">
        <f t="shared" si="5"/>
        <v>127696998.69396281</v>
      </c>
      <c r="M41" s="138"/>
      <c r="N41" s="139"/>
      <c r="O41" s="139"/>
      <c r="P41" s="139"/>
      <c r="Q41" s="139"/>
      <c r="R41" s="139"/>
      <c r="S41" s="139"/>
      <c r="T41" s="139"/>
      <c r="U41" s="139"/>
      <c r="V41" s="139"/>
      <c r="W41" s="139"/>
      <c r="X41" s="139"/>
    </row>
    <row r="42" spans="1:24" ht="11.25" customHeight="1" x14ac:dyDescent="0.2">
      <c r="A42" s="57" t="s">
        <v>367</v>
      </c>
      <c r="B42" s="174"/>
      <c r="C42" s="179"/>
      <c r="D42" s="179"/>
      <c r="E42" s="181"/>
      <c r="F42" s="120"/>
      <c r="G42" s="179"/>
      <c r="H42" s="181"/>
      <c r="I42" s="120"/>
      <c r="J42" s="187"/>
      <c r="K42" s="179"/>
      <c r="L42" s="181"/>
      <c r="M42" s="138"/>
      <c r="N42" s="139"/>
      <c r="O42" s="139"/>
      <c r="P42" s="139"/>
      <c r="Q42" s="139"/>
      <c r="R42" s="139"/>
      <c r="S42" s="139"/>
      <c r="T42" s="139"/>
      <c r="U42" s="139"/>
      <c r="V42" s="139"/>
      <c r="W42" s="139"/>
      <c r="X42" s="139"/>
    </row>
    <row r="43" spans="1:24" ht="11.25" customHeight="1" x14ac:dyDescent="0.2">
      <c r="A43" s="497" t="s">
        <v>368</v>
      </c>
      <c r="B43" s="174"/>
      <c r="C43" s="51">
        <f t="shared" ref="C43:L43" si="6">C41-C42</f>
        <v>90079183</v>
      </c>
      <c r="D43" s="51">
        <f t="shared" si="6"/>
        <v>96547552</v>
      </c>
      <c r="E43" s="118">
        <f t="shared" si="6"/>
        <v>193661415.16760004</v>
      </c>
      <c r="F43" s="117">
        <f t="shared" si="6"/>
        <v>111706149.36548001</v>
      </c>
      <c r="G43" s="51">
        <f t="shared" si="6"/>
        <v>112500188.14759135</v>
      </c>
      <c r="H43" s="118">
        <f t="shared" si="6"/>
        <v>112500188.14759135</v>
      </c>
      <c r="I43" s="117">
        <f t="shared" si="6"/>
        <v>112500188.14759135</v>
      </c>
      <c r="J43" s="50">
        <f t="shared" si="6"/>
        <v>116523401.01550001</v>
      </c>
      <c r="K43" s="51">
        <f t="shared" si="6"/>
        <v>125086959.69021297</v>
      </c>
      <c r="L43" s="118">
        <f t="shared" si="6"/>
        <v>127696998.69396281</v>
      </c>
      <c r="M43" s="138"/>
      <c r="N43" s="139"/>
      <c r="O43" s="139"/>
      <c r="P43" s="139"/>
      <c r="Q43" s="139"/>
      <c r="R43" s="139"/>
      <c r="S43" s="139"/>
      <c r="T43" s="139"/>
      <c r="U43" s="139"/>
      <c r="V43" s="139"/>
      <c r="W43" s="139"/>
      <c r="X43" s="139"/>
    </row>
    <row r="44" spans="1:24" ht="11.25" customHeight="1" x14ac:dyDescent="0.2">
      <c r="A44" s="57" t="s">
        <v>369</v>
      </c>
      <c r="B44" s="174"/>
      <c r="C44" s="179"/>
      <c r="D44" s="179"/>
      <c r="E44" s="181"/>
      <c r="F44" s="120"/>
      <c r="G44" s="179"/>
      <c r="H44" s="181"/>
      <c r="I44" s="120"/>
      <c r="J44" s="187"/>
      <c r="K44" s="179"/>
      <c r="L44" s="181"/>
      <c r="M44" s="138"/>
      <c r="N44" s="139"/>
      <c r="O44" s="139"/>
      <c r="P44" s="139"/>
      <c r="Q44" s="139"/>
      <c r="R44" s="139"/>
      <c r="S44" s="139"/>
      <c r="T44" s="139"/>
      <c r="U44" s="139"/>
      <c r="V44" s="139"/>
      <c r="W44" s="139"/>
      <c r="X44" s="139"/>
    </row>
    <row r="45" spans="1:24" x14ac:dyDescent="0.2">
      <c r="A45" s="497" t="s">
        <v>370</v>
      </c>
      <c r="B45" s="174"/>
      <c r="C45" s="192">
        <f t="shared" ref="C45:L45" si="7">SUM(C43:C44)</f>
        <v>90079183</v>
      </c>
      <c r="D45" s="192">
        <f t="shared" si="7"/>
        <v>96547552</v>
      </c>
      <c r="E45" s="193">
        <f t="shared" si="7"/>
        <v>193661415.16760004</v>
      </c>
      <c r="F45" s="194">
        <f t="shared" si="7"/>
        <v>111706149.36548001</v>
      </c>
      <c r="G45" s="192">
        <f t="shared" si="7"/>
        <v>112500188.14759135</v>
      </c>
      <c r="H45" s="193">
        <f t="shared" si="7"/>
        <v>112500188.14759135</v>
      </c>
      <c r="I45" s="194">
        <f t="shared" si="7"/>
        <v>112500188.14759135</v>
      </c>
      <c r="J45" s="195">
        <f t="shared" si="7"/>
        <v>116523401.01550001</v>
      </c>
      <c r="K45" s="192">
        <f t="shared" si="7"/>
        <v>125086959.69021297</v>
      </c>
      <c r="L45" s="193">
        <f t="shared" si="7"/>
        <v>127696998.69396281</v>
      </c>
      <c r="M45" s="138"/>
      <c r="N45" s="139"/>
      <c r="O45" s="139"/>
      <c r="P45" s="139"/>
      <c r="Q45" s="139"/>
      <c r="R45" s="139"/>
      <c r="S45" s="139"/>
      <c r="T45" s="139"/>
      <c r="U45" s="139"/>
      <c r="V45" s="139"/>
      <c r="W45" s="139"/>
      <c r="X45" s="139"/>
    </row>
    <row r="46" spans="1:24" x14ac:dyDescent="0.2">
      <c r="A46" s="495" t="s">
        <v>371</v>
      </c>
      <c r="B46" s="174">
        <v>7</v>
      </c>
      <c r="C46" s="179"/>
      <c r="D46" s="179"/>
      <c r="E46" s="181"/>
      <c r="F46" s="115"/>
      <c r="G46" s="58"/>
      <c r="H46" s="142"/>
      <c r="I46" s="115"/>
      <c r="J46" s="47"/>
      <c r="K46" s="58"/>
      <c r="L46" s="142"/>
      <c r="M46" s="138"/>
      <c r="N46" s="139"/>
      <c r="O46" s="139"/>
      <c r="P46" s="139"/>
      <c r="Q46" s="139"/>
      <c r="R46" s="139"/>
      <c r="S46" s="139"/>
      <c r="T46" s="139"/>
      <c r="U46" s="139"/>
      <c r="V46" s="139"/>
      <c r="W46" s="139"/>
      <c r="X46" s="139"/>
    </row>
    <row r="47" spans="1:24" ht="10.8" thickBot="1" x14ac:dyDescent="0.25">
      <c r="A47" s="498">
        <f>result</f>
        <v>0</v>
      </c>
      <c r="B47" s="196"/>
      <c r="C47" s="54">
        <f t="shared" ref="C47:L47" si="8">SUM(C45:C46)</f>
        <v>90079183</v>
      </c>
      <c r="D47" s="54">
        <f t="shared" si="8"/>
        <v>96547552</v>
      </c>
      <c r="E47" s="153">
        <f t="shared" si="8"/>
        <v>193661415.16760004</v>
      </c>
      <c r="F47" s="154">
        <f t="shared" si="8"/>
        <v>111706149.36548001</v>
      </c>
      <c r="G47" s="54">
        <f t="shared" si="8"/>
        <v>112500188.14759135</v>
      </c>
      <c r="H47" s="153">
        <f t="shared" si="8"/>
        <v>112500188.14759135</v>
      </c>
      <c r="I47" s="154">
        <f t="shared" si="8"/>
        <v>112500188.14759135</v>
      </c>
      <c r="J47" s="67">
        <f t="shared" si="8"/>
        <v>116523401.01550001</v>
      </c>
      <c r="K47" s="54">
        <f t="shared" si="8"/>
        <v>125086959.69021297</v>
      </c>
      <c r="L47" s="153">
        <f t="shared" si="8"/>
        <v>127696998.69396281</v>
      </c>
      <c r="M47" s="156">
        <f t="shared" ref="M47:X47" si="9">M25+M46</f>
        <v>0</v>
      </c>
      <c r="N47" s="157">
        <f t="shared" si="9"/>
        <v>0</v>
      </c>
      <c r="O47" s="157">
        <f t="shared" si="9"/>
        <v>0</v>
      </c>
      <c r="P47" s="157">
        <f t="shared" si="9"/>
        <v>0</v>
      </c>
      <c r="Q47" s="157">
        <f t="shared" si="9"/>
        <v>0</v>
      </c>
      <c r="R47" s="157">
        <f t="shared" si="9"/>
        <v>0</v>
      </c>
      <c r="S47" s="157">
        <f t="shared" si="9"/>
        <v>0</v>
      </c>
      <c r="T47" s="157">
        <f t="shared" si="9"/>
        <v>0</v>
      </c>
      <c r="U47" s="157">
        <f t="shared" si="9"/>
        <v>0</v>
      </c>
      <c r="V47" s="157">
        <f t="shared" si="9"/>
        <v>0</v>
      </c>
      <c r="W47" s="157">
        <f t="shared" si="9"/>
        <v>0</v>
      </c>
      <c r="X47" s="157">
        <f t="shared" si="9"/>
        <v>0</v>
      </c>
    </row>
    <row r="48" spans="1:24" ht="10.8" thickTop="1" x14ac:dyDescent="0.2">
      <c r="A48" s="481">
        <f>head27a</f>
        <v>0</v>
      </c>
      <c r="C48" s="440"/>
      <c r="D48" s="440"/>
      <c r="E48" s="440"/>
      <c r="F48" s="440"/>
      <c r="G48" s="440"/>
      <c r="H48" s="440"/>
      <c r="I48" s="440"/>
      <c r="J48" s="440"/>
      <c r="K48" s="440"/>
      <c r="L48" s="440"/>
      <c r="M48" s="440"/>
      <c r="N48" s="440"/>
      <c r="O48" s="440"/>
      <c r="P48" s="440"/>
      <c r="Q48" s="440"/>
      <c r="R48" s="440"/>
      <c r="S48" s="440"/>
      <c r="T48" s="440"/>
      <c r="U48" s="440"/>
      <c r="V48" s="440"/>
      <c r="W48" s="440"/>
      <c r="X48" s="440"/>
    </row>
    <row r="49" spans="1:13" ht="11.25" customHeight="1" x14ac:dyDescent="0.2">
      <c r="A49" s="427" t="s">
        <v>372</v>
      </c>
      <c r="C49" s="499"/>
      <c r="D49" s="499"/>
      <c r="E49" s="440"/>
      <c r="F49" s="440"/>
      <c r="G49" s="440"/>
      <c r="H49" s="440"/>
      <c r="I49" s="440"/>
      <c r="J49" s="440"/>
      <c r="K49" s="440"/>
      <c r="L49" s="440"/>
    </row>
    <row r="50" spans="1:13" ht="11.25" customHeight="1" x14ac:dyDescent="0.2">
      <c r="A50" s="427" t="s">
        <v>449</v>
      </c>
      <c r="C50" s="440"/>
      <c r="D50" s="499"/>
      <c r="E50" s="440"/>
      <c r="F50" s="440"/>
      <c r="G50" s="440"/>
      <c r="H50" s="440"/>
      <c r="I50" s="440"/>
      <c r="J50" s="440"/>
      <c r="K50" s="440"/>
      <c r="L50" s="440"/>
    </row>
    <row r="51" spans="1:13" ht="11.25" customHeight="1" x14ac:dyDescent="0.2">
      <c r="A51" s="427" t="s">
        <v>450</v>
      </c>
      <c r="C51" s="440"/>
      <c r="D51" s="499"/>
      <c r="E51" s="440"/>
      <c r="F51" s="440"/>
      <c r="G51" s="440"/>
      <c r="H51" s="440"/>
      <c r="I51" s="440"/>
      <c r="J51" s="440"/>
      <c r="K51" s="440"/>
      <c r="L51" s="440"/>
    </row>
    <row r="52" spans="1:13" ht="11.25" customHeight="1" x14ac:dyDescent="0.2">
      <c r="A52" s="427" t="s">
        <v>451</v>
      </c>
      <c r="C52" s="440"/>
      <c r="D52" s="499"/>
      <c r="E52" s="440"/>
      <c r="F52" s="440"/>
      <c r="G52" s="440"/>
      <c r="H52" s="440"/>
      <c r="I52" s="440"/>
      <c r="J52" s="440"/>
      <c r="K52" s="440"/>
      <c r="L52" s="440"/>
    </row>
    <row r="53" spans="1:13" ht="11.25" customHeight="1" x14ac:dyDescent="0.2">
      <c r="A53" s="427" t="s">
        <v>452</v>
      </c>
      <c r="C53" s="440"/>
      <c r="D53" s="499"/>
      <c r="E53" s="440"/>
      <c r="F53" s="440"/>
      <c r="G53" s="440"/>
      <c r="H53" s="440"/>
      <c r="I53" s="440"/>
      <c r="J53" s="440"/>
      <c r="K53" s="440"/>
      <c r="L53" s="440"/>
    </row>
    <row r="54" spans="1:13" ht="11.25" customHeight="1" x14ac:dyDescent="0.2">
      <c r="A54" s="427" t="s">
        <v>453</v>
      </c>
      <c r="C54" s="440"/>
      <c r="D54" s="499"/>
      <c r="E54" s="440"/>
      <c r="F54" s="440"/>
      <c r="G54" s="440"/>
      <c r="H54" s="440"/>
      <c r="I54" s="440"/>
      <c r="J54" s="440"/>
      <c r="K54" s="440"/>
      <c r="L54" s="440"/>
    </row>
    <row r="55" spans="1:13" ht="11.25" customHeight="1" x14ac:dyDescent="0.2">
      <c r="A55" s="427" t="s">
        <v>454</v>
      </c>
      <c r="C55" s="440"/>
      <c r="D55" s="499"/>
      <c r="E55" s="440"/>
      <c r="F55" s="440"/>
      <c r="G55" s="440"/>
      <c r="H55" s="440"/>
      <c r="I55" s="440"/>
      <c r="J55" s="440"/>
      <c r="K55" s="440"/>
      <c r="L55" s="440"/>
    </row>
    <row r="56" spans="1:13" ht="11.25" customHeight="1" x14ac:dyDescent="0.2">
      <c r="A56" s="427" t="s">
        <v>455</v>
      </c>
      <c r="C56" s="440"/>
      <c r="D56" s="499"/>
      <c r="E56" s="440"/>
      <c r="F56" s="440"/>
      <c r="G56" s="440"/>
      <c r="H56" s="440"/>
      <c r="I56" s="440"/>
      <c r="J56" s="440"/>
      <c r="K56" s="440"/>
      <c r="L56" s="440"/>
    </row>
    <row r="57" spans="1:13" ht="11.25" customHeight="1" x14ac:dyDescent="0.2">
      <c r="A57" s="64" t="s">
        <v>456</v>
      </c>
      <c r="B57" s="428"/>
      <c r="C57" s="488">
        <f>C45-'[4]A3-FinPerf V'!C39</f>
        <v>0</v>
      </c>
      <c r="D57" s="488">
        <f>D45-'[4]A3-FinPerf V'!D39</f>
        <v>0</v>
      </c>
      <c r="E57" s="488">
        <f>E45-'[4]A3-FinPerf V'!E39</f>
        <v>0.25760006904602051</v>
      </c>
      <c r="F57" s="488">
        <f>F45-'[4]A3-FinPerf V'!F39</f>
        <v>0.863319993019104</v>
      </c>
      <c r="G57" s="488">
        <f>G45-'[4]A3-FinPerf V'!G39</f>
        <v>-0.59145718812942505</v>
      </c>
      <c r="H57" s="488">
        <f>H45-'[4]A3-FinPerf V'!H39</f>
        <v>-0.59145718812942505</v>
      </c>
      <c r="I57" s="488"/>
      <c r="J57" s="488">
        <f>J45-'[4]A3-FinPerf V'!I39</f>
        <v>1.5500009059906006E-2</v>
      </c>
      <c r="K57" s="488">
        <f>K45-'[4]A3-FinPerf V'!J39</f>
        <v>-0.30978703498840332</v>
      </c>
      <c r="L57" s="488">
        <f>L45-'[4]A3-FinPerf V'!K39</f>
        <v>-0.30603718757629395</v>
      </c>
    </row>
    <row r="58" spans="1:13" ht="11.25" customHeight="1" x14ac:dyDescent="0.2">
      <c r="A58" s="68"/>
      <c r="B58" s="428"/>
      <c r="C58" s="488"/>
      <c r="D58" s="488"/>
      <c r="E58" s="488"/>
      <c r="F58" s="488"/>
      <c r="G58" s="488"/>
      <c r="H58" s="488"/>
      <c r="I58" s="488"/>
      <c r="J58" s="488"/>
      <c r="K58" s="488"/>
      <c r="L58" s="488"/>
    </row>
    <row r="59" spans="1:13" ht="11.25" customHeight="1" x14ac:dyDescent="0.2">
      <c r="A59" s="68" t="s">
        <v>457</v>
      </c>
      <c r="B59" s="39"/>
      <c r="C59" s="198">
        <f t="shared" ref="C59:L59" si="10">C21+SUM(C38:C40)</f>
        <v>320569179</v>
      </c>
      <c r="D59" s="198">
        <f t="shared" si="10"/>
        <v>344212945</v>
      </c>
      <c r="E59" s="198">
        <f t="shared" si="10"/>
        <v>469124881.23000002</v>
      </c>
      <c r="F59" s="198">
        <f t="shared" si="10"/>
        <v>413988423.22044003</v>
      </c>
      <c r="G59" s="198">
        <f t="shared" si="10"/>
        <v>426527037.28400004</v>
      </c>
      <c r="H59" s="198">
        <f t="shared" si="10"/>
        <v>426527037.28400004</v>
      </c>
      <c r="I59" s="198">
        <f t="shared" si="10"/>
        <v>426527037.28400004</v>
      </c>
      <c r="J59" s="198">
        <f t="shared" si="10"/>
        <v>467246952</v>
      </c>
      <c r="K59" s="198">
        <f t="shared" si="10"/>
        <v>504514639</v>
      </c>
      <c r="L59" s="198">
        <f t="shared" si="10"/>
        <v>533952628</v>
      </c>
      <c r="M59" s="198"/>
    </row>
    <row r="60" spans="1:13" ht="11.25" customHeight="1" x14ac:dyDescent="0.2">
      <c r="B60" s="39"/>
      <c r="C60" s="440"/>
      <c r="D60" s="440"/>
      <c r="G60" s="440"/>
      <c r="M60" s="198"/>
    </row>
    <row r="61" spans="1:13" ht="11.25" customHeight="1" x14ac:dyDescent="0.2">
      <c r="B61" s="39"/>
      <c r="C61" s="440"/>
      <c r="D61" s="440"/>
      <c r="G61" s="440"/>
    </row>
    <row r="62" spans="1:13" ht="11.25" customHeight="1" x14ac:dyDescent="0.2">
      <c r="B62" s="39"/>
      <c r="C62" s="440"/>
      <c r="D62" s="440"/>
      <c r="G62" s="440"/>
    </row>
    <row r="63" spans="1:13" ht="11.25" customHeight="1" x14ac:dyDescent="0.2">
      <c r="B63" s="39"/>
      <c r="D63" s="198"/>
    </row>
    <row r="64" spans="1:13" ht="11.25" customHeight="1" x14ac:dyDescent="0.2">
      <c r="B64" s="39"/>
    </row>
    <row r="65" spans="2:2" ht="11.25" customHeight="1" x14ac:dyDescent="0.2">
      <c r="B65" s="39"/>
    </row>
    <row r="66" spans="2:2" ht="11.25" customHeight="1" x14ac:dyDescent="0.2">
      <c r="B66" s="39"/>
    </row>
    <row r="67" spans="2:2" ht="11.25" customHeight="1" x14ac:dyDescent="0.2">
      <c r="B67" s="39"/>
    </row>
    <row r="68" spans="2:2" ht="11.25" customHeight="1" x14ac:dyDescent="0.2">
      <c r="B68" s="39"/>
    </row>
    <row r="69" spans="2:2" ht="11.25" customHeight="1" x14ac:dyDescent="0.2">
      <c r="B69" s="39"/>
    </row>
    <row r="70" spans="2:2" ht="11.25" customHeight="1" x14ac:dyDescent="0.2">
      <c r="B70" s="39"/>
    </row>
    <row r="71" spans="2:2" ht="11.25" customHeight="1" x14ac:dyDescent="0.2">
      <c r="B71" s="39"/>
    </row>
    <row r="72" spans="2:2" ht="11.25" customHeight="1" x14ac:dyDescent="0.2">
      <c r="B72" s="39"/>
    </row>
    <row r="73" spans="2:2" ht="11.25" customHeight="1" x14ac:dyDescent="0.2">
      <c r="B73" s="39"/>
    </row>
    <row r="74" spans="2:2" ht="11.25" customHeight="1" x14ac:dyDescent="0.2">
      <c r="B74" s="39"/>
    </row>
    <row r="75" spans="2:2" ht="11.25" customHeight="1" x14ac:dyDescent="0.2">
      <c r="B75" s="39"/>
    </row>
    <row r="76" spans="2:2" ht="11.25" customHeight="1" x14ac:dyDescent="0.2">
      <c r="B76" s="39"/>
    </row>
    <row r="77" spans="2:2" ht="11.25" customHeight="1" x14ac:dyDescent="0.2">
      <c r="B77" s="39"/>
    </row>
    <row r="78" spans="2:2" ht="11.25" customHeight="1" x14ac:dyDescent="0.2">
      <c r="B78" s="39"/>
    </row>
    <row r="79" spans="2:2" ht="11.25" customHeight="1" x14ac:dyDescent="0.2">
      <c r="B79" s="39"/>
    </row>
    <row r="80" spans="2:2" ht="11.25" customHeight="1" x14ac:dyDescent="0.2">
      <c r="B80" s="39"/>
    </row>
    <row r="81" spans="2:2" ht="11.25" customHeight="1" x14ac:dyDescent="0.2">
      <c r="B81" s="39"/>
    </row>
    <row r="82" spans="2:2" ht="11.25" customHeight="1" x14ac:dyDescent="0.2">
      <c r="B82" s="39"/>
    </row>
    <row r="83" spans="2:2" ht="11.25" customHeight="1" x14ac:dyDescent="0.2"/>
    <row r="84" spans="2:2" ht="11.25" customHeight="1" x14ac:dyDescent="0.2"/>
    <row r="85" spans="2:2" ht="11.25" customHeight="1" x14ac:dyDescent="0.2"/>
    <row r="86" spans="2:2" ht="11.25" customHeight="1" x14ac:dyDescent="0.2"/>
    <row r="87" spans="2:2" ht="11.25" customHeight="1" x14ac:dyDescent="0.2"/>
    <row r="88" spans="2:2" ht="11.25" customHeight="1" x14ac:dyDescent="0.2"/>
    <row r="89" spans="2:2" ht="11.25" customHeight="1" x14ac:dyDescent="0.2"/>
    <row r="90" spans="2:2" ht="11.25" customHeight="1" x14ac:dyDescent="0.2"/>
    <row r="91" spans="2:2" ht="11.25" customHeight="1" x14ac:dyDescent="0.2"/>
  </sheetData>
  <mergeCells count="3">
    <mergeCell ref="F2:I2"/>
    <mergeCell ref="J2:L2"/>
    <mergeCell ref="M2:X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0"/>
  <sheetViews>
    <sheetView view="pageBreakPreview" zoomScale="60" zoomScaleNormal="100" workbookViewId="0">
      <selection activeCell="N45" sqref="N45"/>
    </sheetView>
  </sheetViews>
  <sheetFormatPr defaultColWidth="9.109375" defaultRowHeight="10.199999999999999" x14ac:dyDescent="0.2"/>
  <cols>
    <col min="1" max="1" width="30.6640625" style="39" customWidth="1"/>
    <col min="2" max="2" width="3" style="40" customWidth="1"/>
    <col min="3" max="8" width="9.33203125" style="39" customWidth="1"/>
    <col min="9" max="9" width="9.109375" style="39" customWidth="1"/>
    <col min="10" max="12" width="9.33203125" style="39" customWidth="1"/>
    <col min="13" max="13" width="11.6640625" style="39" bestFit="1" customWidth="1"/>
    <col min="14" max="14" width="9.44140625" style="39" customWidth="1"/>
    <col min="15" max="15" width="9.6640625" style="39" customWidth="1"/>
    <col min="16" max="18" width="9.44140625" style="39" customWidth="1"/>
    <col min="19" max="19" width="9.6640625" style="39" customWidth="1"/>
    <col min="20" max="22" width="9.44140625" style="39" customWidth="1"/>
    <col min="23" max="24" width="9.6640625" style="39" customWidth="1"/>
    <col min="25" max="16384" width="9.109375" style="39"/>
  </cols>
  <sheetData>
    <row r="1" spans="1:13" s="126" customFormat="1" ht="13.8" x14ac:dyDescent="0.3">
      <c r="A1" s="108" t="s">
        <v>458</v>
      </c>
      <c r="B1" s="108"/>
      <c r="C1" s="108"/>
      <c r="D1" s="108"/>
      <c r="E1" s="108"/>
      <c r="F1" s="108"/>
      <c r="G1" s="108"/>
      <c r="H1" s="108"/>
      <c r="I1" s="108"/>
      <c r="J1" s="108"/>
      <c r="K1" s="108"/>
      <c r="L1" s="108"/>
    </row>
    <row r="2" spans="1:13" ht="28.5" customHeight="1" x14ac:dyDescent="0.2">
      <c r="A2" s="161" t="s">
        <v>821</v>
      </c>
      <c r="B2" s="162" t="s">
        <v>822</v>
      </c>
      <c r="C2" s="163" t="s">
        <v>823</v>
      </c>
      <c r="D2" s="163" t="s">
        <v>824</v>
      </c>
      <c r="E2" s="445" t="s">
        <v>825</v>
      </c>
      <c r="F2" s="441" t="s">
        <v>826</v>
      </c>
      <c r="G2" s="442"/>
      <c r="H2" s="442"/>
      <c r="I2" s="500"/>
      <c r="J2" s="443" t="s">
        <v>827</v>
      </c>
      <c r="K2" s="444"/>
      <c r="L2" s="445"/>
    </row>
    <row r="3" spans="1:13" ht="20.399999999999999" x14ac:dyDescent="0.2">
      <c r="A3" s="41" t="s">
        <v>444</v>
      </c>
      <c r="B3" s="42">
        <v>1</v>
      </c>
      <c r="C3" s="111" t="s">
        <v>828</v>
      </c>
      <c r="D3" s="111" t="s">
        <v>828</v>
      </c>
      <c r="E3" s="110" t="s">
        <v>828</v>
      </c>
      <c r="F3" s="109" t="s">
        <v>255</v>
      </c>
      <c r="G3" s="111" t="s">
        <v>829</v>
      </c>
      <c r="H3" s="110" t="s">
        <v>830</v>
      </c>
      <c r="I3" s="164" t="s">
        <v>831</v>
      </c>
      <c r="J3" s="109" t="s">
        <v>832</v>
      </c>
      <c r="K3" s="111" t="s">
        <v>833</v>
      </c>
      <c r="L3" s="110" t="s">
        <v>834</v>
      </c>
    </row>
    <row r="4" spans="1:13" x14ac:dyDescent="0.2">
      <c r="A4" s="81" t="s">
        <v>459</v>
      </c>
      <c r="B4" s="165"/>
      <c r="C4" s="199"/>
      <c r="D4" s="199"/>
      <c r="E4" s="200"/>
      <c r="F4" s="201"/>
      <c r="G4" s="199"/>
      <c r="H4" s="202"/>
      <c r="I4" s="200"/>
      <c r="J4" s="201"/>
      <c r="K4" s="199"/>
      <c r="L4" s="202"/>
    </row>
    <row r="5" spans="1:13" ht="11.25" customHeight="1" x14ac:dyDescent="0.2">
      <c r="A5" s="81" t="s">
        <v>814</v>
      </c>
      <c r="B5" s="174">
        <v>2</v>
      </c>
      <c r="C5" s="113"/>
      <c r="D5" s="113"/>
      <c r="E5" s="203"/>
      <c r="F5" s="112"/>
      <c r="G5" s="113"/>
      <c r="H5" s="114"/>
      <c r="I5" s="203"/>
      <c r="J5" s="112"/>
      <c r="K5" s="113"/>
      <c r="L5" s="114"/>
    </row>
    <row r="6" spans="1:13" ht="11.25" customHeight="1" x14ac:dyDescent="0.2">
      <c r="A6" s="57" t="s">
        <v>798</v>
      </c>
      <c r="B6" s="174"/>
      <c r="C6" s="204" t="s">
        <v>815</v>
      </c>
      <c r="D6" s="204" t="s">
        <v>815</v>
      </c>
      <c r="E6" s="205" t="s">
        <v>815</v>
      </c>
      <c r="F6" s="206" t="s">
        <v>815</v>
      </c>
      <c r="G6" s="204" t="s">
        <v>815</v>
      </c>
      <c r="H6" s="205" t="s">
        <v>815</v>
      </c>
      <c r="I6" s="207" t="s">
        <v>816</v>
      </c>
      <c r="J6" s="206" t="s">
        <v>815</v>
      </c>
      <c r="K6" s="204" t="s">
        <v>815</v>
      </c>
      <c r="L6" s="205" t="s">
        <v>815</v>
      </c>
      <c r="M6" s="208"/>
    </row>
    <row r="7" spans="1:13" ht="11.25" customHeight="1" x14ac:dyDescent="0.2">
      <c r="A7" s="57" t="s">
        <v>799</v>
      </c>
      <c r="B7" s="174"/>
      <c r="C7" s="204" t="s">
        <v>815</v>
      </c>
      <c r="D7" s="204" t="s">
        <v>815</v>
      </c>
      <c r="E7" s="205" t="s">
        <v>815</v>
      </c>
      <c r="F7" s="206" t="s">
        <v>815</v>
      </c>
      <c r="G7" s="204" t="s">
        <v>815</v>
      </c>
      <c r="H7" s="205" t="s">
        <v>815</v>
      </c>
      <c r="I7" s="209" t="s">
        <v>816</v>
      </c>
      <c r="J7" s="206" t="s">
        <v>815</v>
      </c>
      <c r="K7" s="204" t="s">
        <v>815</v>
      </c>
      <c r="L7" s="205" t="s">
        <v>815</v>
      </c>
      <c r="M7" s="210"/>
    </row>
    <row r="8" spans="1:13" ht="11.25" customHeight="1" x14ac:dyDescent="0.2">
      <c r="A8" s="57" t="s">
        <v>800</v>
      </c>
      <c r="B8" s="174"/>
      <c r="C8" s="204" t="s">
        <v>815</v>
      </c>
      <c r="D8" s="204" t="s">
        <v>815</v>
      </c>
      <c r="E8" s="205" t="s">
        <v>815</v>
      </c>
      <c r="F8" s="206" t="s">
        <v>815</v>
      </c>
      <c r="G8" s="204" t="s">
        <v>815</v>
      </c>
      <c r="H8" s="205" t="s">
        <v>815</v>
      </c>
      <c r="I8" s="209" t="s">
        <v>816</v>
      </c>
      <c r="J8" s="206" t="s">
        <v>815</v>
      </c>
      <c r="K8" s="204" t="s">
        <v>815</v>
      </c>
      <c r="L8" s="205" t="s">
        <v>815</v>
      </c>
      <c r="M8" s="211"/>
    </row>
    <row r="9" spans="1:13" ht="11.25" customHeight="1" x14ac:dyDescent="0.2">
      <c r="A9" s="57" t="s">
        <v>801</v>
      </c>
      <c r="B9" s="174"/>
      <c r="C9" s="204">
        <v>18440</v>
      </c>
      <c r="D9" s="204">
        <v>8865</v>
      </c>
      <c r="E9" s="205">
        <v>1718</v>
      </c>
      <c r="F9" s="502">
        <v>1500</v>
      </c>
      <c r="G9" s="204">
        <v>3000</v>
      </c>
      <c r="H9" s="205">
        <v>3000</v>
      </c>
      <c r="I9" s="209">
        <v>3000</v>
      </c>
      <c r="J9" s="206" t="s">
        <v>815</v>
      </c>
      <c r="K9" s="204" t="s">
        <v>815</v>
      </c>
      <c r="L9" s="503" t="s">
        <v>815</v>
      </c>
      <c r="M9" s="211"/>
    </row>
    <row r="10" spans="1:13" ht="11.25" customHeight="1" x14ac:dyDescent="0.2">
      <c r="A10" s="57" t="s">
        <v>802</v>
      </c>
      <c r="B10" s="174"/>
      <c r="C10" s="204">
        <v>6740</v>
      </c>
      <c r="D10" s="204">
        <v>46132</v>
      </c>
      <c r="E10" s="205">
        <v>66671</v>
      </c>
      <c r="F10" s="206">
        <v>43635</v>
      </c>
      <c r="G10" s="204">
        <v>40034</v>
      </c>
      <c r="H10" s="205">
        <v>40034</v>
      </c>
      <c r="I10" s="209">
        <v>40034</v>
      </c>
      <c r="J10" s="206" t="s">
        <v>815</v>
      </c>
      <c r="K10" s="204" t="s">
        <v>815</v>
      </c>
      <c r="L10" s="205" t="s">
        <v>815</v>
      </c>
      <c r="M10" s="211"/>
    </row>
    <row r="11" spans="1:13" ht="11.25" customHeight="1" x14ac:dyDescent="0.2">
      <c r="A11" s="57" t="s">
        <v>803</v>
      </c>
      <c r="B11" s="174"/>
      <c r="C11" s="204" t="s">
        <v>815</v>
      </c>
      <c r="D11" s="204" t="s">
        <v>815</v>
      </c>
      <c r="E11" s="205" t="s">
        <v>815</v>
      </c>
      <c r="F11" s="206" t="s">
        <v>815</v>
      </c>
      <c r="G11" s="204" t="s">
        <v>815</v>
      </c>
      <c r="H11" s="205" t="s">
        <v>815</v>
      </c>
      <c r="I11" s="209" t="s">
        <v>816</v>
      </c>
      <c r="J11" s="206" t="s">
        <v>815</v>
      </c>
      <c r="K11" s="204" t="s">
        <v>815</v>
      </c>
      <c r="L11" s="205" t="s">
        <v>815</v>
      </c>
      <c r="M11" s="211"/>
    </row>
    <row r="12" spans="1:13" ht="11.25" customHeight="1" x14ac:dyDescent="0.2">
      <c r="A12" s="57" t="s">
        <v>804</v>
      </c>
      <c r="B12" s="174"/>
      <c r="C12" s="204" t="s">
        <v>815</v>
      </c>
      <c r="D12" s="204" t="s">
        <v>815</v>
      </c>
      <c r="E12" s="205" t="s">
        <v>815</v>
      </c>
      <c r="F12" s="206" t="s">
        <v>815</v>
      </c>
      <c r="G12" s="204" t="s">
        <v>815</v>
      </c>
      <c r="H12" s="205" t="s">
        <v>815</v>
      </c>
      <c r="I12" s="209" t="s">
        <v>816</v>
      </c>
      <c r="J12" s="206" t="s">
        <v>815</v>
      </c>
      <c r="K12" s="204" t="s">
        <v>815</v>
      </c>
      <c r="L12" s="205" t="s">
        <v>815</v>
      </c>
      <c r="M12" s="211"/>
    </row>
    <row r="13" spans="1:13" ht="11.25" customHeight="1" x14ac:dyDescent="0.2">
      <c r="A13" s="57" t="s">
        <v>805</v>
      </c>
      <c r="B13" s="174"/>
      <c r="C13" s="204">
        <v>56929</v>
      </c>
      <c r="D13" s="204" t="s">
        <v>815</v>
      </c>
      <c r="E13" s="209">
        <v>60857</v>
      </c>
      <c r="F13" s="206">
        <v>46259</v>
      </c>
      <c r="G13" s="204">
        <v>49149</v>
      </c>
      <c r="H13" s="205">
        <v>49149</v>
      </c>
      <c r="I13" s="209">
        <v>49149</v>
      </c>
      <c r="J13" s="206" t="s">
        <v>815</v>
      </c>
      <c r="K13" s="204" t="s">
        <v>815</v>
      </c>
      <c r="L13" s="205" t="s">
        <v>815</v>
      </c>
      <c r="M13" s="211"/>
    </row>
    <row r="14" spans="1:13" ht="11.25" customHeight="1" x14ac:dyDescent="0.2">
      <c r="A14" s="57" t="s">
        <v>806</v>
      </c>
      <c r="B14" s="174"/>
      <c r="C14" s="204" t="s">
        <v>815</v>
      </c>
      <c r="D14" s="204">
        <v>55248</v>
      </c>
      <c r="E14" s="209" t="s">
        <v>815</v>
      </c>
      <c r="F14" s="206" t="s">
        <v>815</v>
      </c>
      <c r="G14" s="204" t="s">
        <v>815</v>
      </c>
      <c r="H14" s="205" t="s">
        <v>815</v>
      </c>
      <c r="I14" s="209" t="s">
        <v>816</v>
      </c>
      <c r="J14" s="206" t="s">
        <v>815</v>
      </c>
      <c r="K14" s="204" t="s">
        <v>815</v>
      </c>
      <c r="L14" s="205" t="s">
        <v>815</v>
      </c>
      <c r="M14" s="212"/>
    </row>
    <row r="15" spans="1:13" ht="11.25" customHeight="1" x14ac:dyDescent="0.2">
      <c r="A15" s="57" t="s">
        <v>807</v>
      </c>
      <c r="B15" s="174"/>
      <c r="C15" s="204" t="s">
        <v>815</v>
      </c>
      <c r="D15" s="204" t="s">
        <v>815</v>
      </c>
      <c r="E15" s="209" t="s">
        <v>815</v>
      </c>
      <c r="F15" s="206" t="s">
        <v>815</v>
      </c>
      <c r="G15" s="204" t="s">
        <v>815</v>
      </c>
      <c r="H15" s="205" t="s">
        <v>815</v>
      </c>
      <c r="I15" s="209" t="s">
        <v>816</v>
      </c>
      <c r="J15" s="206" t="s">
        <v>815</v>
      </c>
      <c r="K15" s="204" t="s">
        <v>815</v>
      </c>
      <c r="L15" s="205" t="s">
        <v>815</v>
      </c>
      <c r="M15" s="212"/>
    </row>
    <row r="16" spans="1:13" ht="11.25" customHeight="1" x14ac:dyDescent="0.2">
      <c r="A16" s="57" t="s">
        <v>808</v>
      </c>
      <c r="B16" s="174"/>
      <c r="C16" s="204" t="s">
        <v>815</v>
      </c>
      <c r="D16" s="204" t="s">
        <v>815</v>
      </c>
      <c r="E16" s="209" t="s">
        <v>815</v>
      </c>
      <c r="F16" s="206" t="s">
        <v>815</v>
      </c>
      <c r="G16" s="204" t="s">
        <v>815</v>
      </c>
      <c r="H16" s="205" t="s">
        <v>815</v>
      </c>
      <c r="I16" s="209" t="s">
        <v>816</v>
      </c>
      <c r="J16" s="206" t="s">
        <v>815</v>
      </c>
      <c r="K16" s="204" t="s">
        <v>815</v>
      </c>
      <c r="L16" s="205" t="s">
        <v>815</v>
      </c>
      <c r="M16" s="56"/>
    </row>
    <row r="17" spans="1:13" ht="11.25" customHeight="1" x14ac:dyDescent="0.2">
      <c r="A17" s="57" t="s">
        <v>809</v>
      </c>
      <c r="B17" s="174"/>
      <c r="C17" s="204" t="s">
        <v>815</v>
      </c>
      <c r="D17" s="204" t="s">
        <v>815</v>
      </c>
      <c r="E17" s="209" t="s">
        <v>815</v>
      </c>
      <c r="F17" s="206" t="s">
        <v>815</v>
      </c>
      <c r="G17" s="204" t="s">
        <v>815</v>
      </c>
      <c r="H17" s="205" t="s">
        <v>815</v>
      </c>
      <c r="I17" s="209" t="s">
        <v>816</v>
      </c>
      <c r="J17" s="206" t="s">
        <v>815</v>
      </c>
      <c r="K17" s="204" t="s">
        <v>815</v>
      </c>
      <c r="L17" s="205" t="s">
        <v>815</v>
      </c>
      <c r="M17" s="212"/>
    </row>
    <row r="18" spans="1:13" ht="11.25" customHeight="1" x14ac:dyDescent="0.2">
      <c r="A18" s="57" t="s">
        <v>810</v>
      </c>
      <c r="B18" s="174"/>
      <c r="C18" s="204" t="s">
        <v>815</v>
      </c>
      <c r="D18" s="204" t="s">
        <v>815</v>
      </c>
      <c r="E18" s="209" t="s">
        <v>815</v>
      </c>
      <c r="F18" s="206" t="s">
        <v>815</v>
      </c>
      <c r="G18" s="204" t="s">
        <v>815</v>
      </c>
      <c r="H18" s="205" t="s">
        <v>815</v>
      </c>
      <c r="I18" s="209" t="s">
        <v>816</v>
      </c>
      <c r="J18" s="206" t="s">
        <v>815</v>
      </c>
      <c r="K18" s="204" t="s">
        <v>815</v>
      </c>
      <c r="L18" s="205" t="s">
        <v>815</v>
      </c>
      <c r="M18" s="212"/>
    </row>
    <row r="19" spans="1:13" ht="11.25" customHeight="1" x14ac:dyDescent="0.2">
      <c r="A19" s="57" t="s">
        <v>811</v>
      </c>
      <c r="B19" s="174"/>
      <c r="C19" s="204" t="s">
        <v>815</v>
      </c>
      <c r="D19" s="204" t="s">
        <v>815</v>
      </c>
      <c r="E19" s="209" t="s">
        <v>815</v>
      </c>
      <c r="F19" s="206" t="s">
        <v>815</v>
      </c>
      <c r="G19" s="204" t="s">
        <v>815</v>
      </c>
      <c r="H19" s="205" t="s">
        <v>815</v>
      </c>
      <c r="I19" s="209" t="s">
        <v>816</v>
      </c>
      <c r="J19" s="206" t="s">
        <v>815</v>
      </c>
      <c r="K19" s="204" t="s">
        <v>815</v>
      </c>
      <c r="L19" s="205" t="s">
        <v>815</v>
      </c>
      <c r="M19" s="212"/>
    </row>
    <row r="20" spans="1:13" ht="11.25" customHeight="1" x14ac:dyDescent="0.2">
      <c r="A20" s="57" t="s">
        <v>812</v>
      </c>
      <c r="B20" s="174"/>
      <c r="C20" s="204" t="s">
        <v>815</v>
      </c>
      <c r="D20" s="204" t="s">
        <v>815</v>
      </c>
      <c r="E20" s="209" t="s">
        <v>815</v>
      </c>
      <c r="F20" s="206" t="s">
        <v>815</v>
      </c>
      <c r="G20" s="204" t="s">
        <v>815</v>
      </c>
      <c r="H20" s="205" t="s">
        <v>815</v>
      </c>
      <c r="I20" s="209" t="s">
        <v>816</v>
      </c>
      <c r="J20" s="206" t="s">
        <v>815</v>
      </c>
      <c r="K20" s="204" t="s">
        <v>815</v>
      </c>
      <c r="L20" s="205" t="s">
        <v>815</v>
      </c>
      <c r="M20" s="212"/>
    </row>
    <row r="21" spans="1:13" x14ac:dyDescent="0.2">
      <c r="A21" s="49" t="s">
        <v>373</v>
      </c>
      <c r="B21" s="174">
        <v>7</v>
      </c>
      <c r="C21" s="213">
        <v>82109</v>
      </c>
      <c r="D21" s="213">
        <v>110246</v>
      </c>
      <c r="E21" s="214">
        <v>129247</v>
      </c>
      <c r="F21" s="215">
        <v>91394</v>
      </c>
      <c r="G21" s="69">
        <v>92183</v>
      </c>
      <c r="H21" s="216">
        <v>92183</v>
      </c>
      <c r="I21" s="214">
        <v>92183</v>
      </c>
      <c r="J21" s="215" t="s">
        <v>815</v>
      </c>
      <c r="K21" s="69" t="s">
        <v>815</v>
      </c>
      <c r="L21" s="216" t="s">
        <v>815</v>
      </c>
      <c r="M21" s="56"/>
    </row>
    <row r="22" spans="1:13" ht="4.95" customHeight="1" x14ac:dyDescent="0.2">
      <c r="A22" s="52"/>
      <c r="B22" s="174"/>
      <c r="C22" s="45"/>
      <c r="D22" s="501"/>
      <c r="E22" s="173"/>
      <c r="F22" s="119"/>
      <c r="G22" s="45"/>
      <c r="H22" s="116"/>
      <c r="I22" s="173"/>
      <c r="J22" s="119"/>
      <c r="K22" s="45"/>
      <c r="L22" s="116"/>
      <c r="M22" s="56"/>
    </row>
    <row r="23" spans="1:13" ht="11.25" customHeight="1" x14ac:dyDescent="0.2">
      <c r="A23" s="81" t="s">
        <v>817</v>
      </c>
      <c r="B23" s="174">
        <v>2</v>
      </c>
      <c r="C23" s="217"/>
      <c r="D23" s="217"/>
      <c r="E23" s="205"/>
      <c r="F23" s="206"/>
      <c r="G23" s="204"/>
      <c r="H23" s="205"/>
      <c r="I23" s="209"/>
      <c r="J23" s="206"/>
      <c r="K23" s="204"/>
      <c r="L23" s="205"/>
      <c r="M23" s="56"/>
    </row>
    <row r="24" spans="1:13" ht="11.25" customHeight="1" x14ac:dyDescent="0.2">
      <c r="A24" s="57" t="s">
        <v>798</v>
      </c>
      <c r="B24" s="174"/>
      <c r="C24" s="217" t="s">
        <v>815</v>
      </c>
      <c r="D24" s="217">
        <v>1959</v>
      </c>
      <c r="E24" s="205" t="s">
        <v>815</v>
      </c>
      <c r="F24" s="206" t="s">
        <v>815</v>
      </c>
      <c r="G24" s="204" t="s">
        <v>815</v>
      </c>
      <c r="H24" s="205" t="s">
        <v>815</v>
      </c>
      <c r="I24" s="209" t="s">
        <v>816</v>
      </c>
      <c r="J24" s="206">
        <v>400</v>
      </c>
      <c r="K24" s="204" t="s">
        <v>815</v>
      </c>
      <c r="L24" s="205">
        <v>20</v>
      </c>
      <c r="M24" s="56"/>
    </row>
    <row r="25" spans="1:13" ht="11.25" customHeight="1" x14ac:dyDescent="0.2">
      <c r="A25" s="57" t="s">
        <v>799</v>
      </c>
      <c r="B25" s="174"/>
      <c r="C25" s="217">
        <v>3922</v>
      </c>
      <c r="D25" s="217">
        <v>1653</v>
      </c>
      <c r="E25" s="205">
        <v>6420</v>
      </c>
      <c r="F25" s="206">
        <v>2308</v>
      </c>
      <c r="G25" s="204">
        <v>2638</v>
      </c>
      <c r="H25" s="205">
        <v>2638</v>
      </c>
      <c r="I25" s="209">
        <v>2638</v>
      </c>
      <c r="J25" s="206">
        <v>1010</v>
      </c>
      <c r="K25" s="204">
        <v>4570</v>
      </c>
      <c r="L25" s="205">
        <v>30</v>
      </c>
      <c r="M25" s="56"/>
    </row>
    <row r="26" spans="1:13" ht="11.25" customHeight="1" x14ac:dyDescent="0.2">
      <c r="A26" s="57" t="s">
        <v>800</v>
      </c>
      <c r="B26" s="174"/>
      <c r="C26" s="217" t="s">
        <v>815</v>
      </c>
      <c r="D26" s="217" t="s">
        <v>815</v>
      </c>
      <c r="E26" s="205" t="s">
        <v>815</v>
      </c>
      <c r="F26" s="206" t="s">
        <v>815</v>
      </c>
      <c r="G26" s="204" t="s">
        <v>815</v>
      </c>
      <c r="H26" s="205" t="s">
        <v>815</v>
      </c>
      <c r="I26" s="209" t="s">
        <v>816</v>
      </c>
      <c r="J26" s="206" t="s">
        <v>815</v>
      </c>
      <c r="K26" s="204" t="s">
        <v>815</v>
      </c>
      <c r="L26" s="205" t="s">
        <v>815</v>
      </c>
      <c r="M26" s="56"/>
    </row>
    <row r="27" spans="1:13" ht="11.25" customHeight="1" x14ac:dyDescent="0.2">
      <c r="A27" s="57" t="s">
        <v>801</v>
      </c>
      <c r="B27" s="174"/>
      <c r="C27" s="217" t="s">
        <v>815</v>
      </c>
      <c r="D27" s="217">
        <v>7227</v>
      </c>
      <c r="E27" s="205">
        <v>400</v>
      </c>
      <c r="F27" s="206">
        <v>483</v>
      </c>
      <c r="G27" s="204">
        <v>433</v>
      </c>
      <c r="H27" s="205">
        <v>433</v>
      </c>
      <c r="I27" s="209">
        <v>433</v>
      </c>
      <c r="J27" s="206">
        <v>7344</v>
      </c>
      <c r="K27" s="204" t="s">
        <v>815</v>
      </c>
      <c r="L27" s="205" t="s">
        <v>815</v>
      </c>
      <c r="M27" s="56"/>
    </row>
    <row r="28" spans="1:13" ht="11.25" customHeight="1" x14ac:dyDescent="0.2">
      <c r="A28" s="57" t="s">
        <v>802</v>
      </c>
      <c r="B28" s="174"/>
      <c r="C28" s="217" t="s">
        <v>815</v>
      </c>
      <c r="D28" s="217" t="s">
        <v>815</v>
      </c>
      <c r="E28" s="205" t="s">
        <v>815</v>
      </c>
      <c r="F28" s="206" t="s">
        <v>815</v>
      </c>
      <c r="G28" s="204" t="s">
        <v>815</v>
      </c>
      <c r="H28" s="205" t="s">
        <v>815</v>
      </c>
      <c r="I28" s="209" t="s">
        <v>816</v>
      </c>
      <c r="J28" s="206">
        <v>26000</v>
      </c>
      <c r="K28" s="204">
        <v>20477</v>
      </c>
      <c r="L28" s="205">
        <v>7400</v>
      </c>
      <c r="M28" s="56"/>
    </row>
    <row r="29" spans="1:13" ht="11.25" customHeight="1" x14ac:dyDescent="0.2">
      <c r="A29" s="57" t="s">
        <v>803</v>
      </c>
      <c r="B29" s="174"/>
      <c r="C29" s="217">
        <v>1011</v>
      </c>
      <c r="D29" s="217" t="s">
        <v>815</v>
      </c>
      <c r="E29" s="205" t="s">
        <v>815</v>
      </c>
      <c r="F29" s="206" t="s">
        <v>815</v>
      </c>
      <c r="G29" s="204" t="s">
        <v>815</v>
      </c>
      <c r="H29" s="205" t="s">
        <v>815</v>
      </c>
      <c r="I29" s="209" t="s">
        <v>816</v>
      </c>
      <c r="J29" s="206" t="s">
        <v>815</v>
      </c>
      <c r="K29" s="204" t="s">
        <v>815</v>
      </c>
      <c r="L29" s="205" t="s">
        <v>815</v>
      </c>
      <c r="M29" s="56"/>
    </row>
    <row r="30" spans="1:13" ht="11.25" customHeight="1" x14ac:dyDescent="0.2">
      <c r="A30" s="57" t="s">
        <v>804</v>
      </c>
      <c r="B30" s="174"/>
      <c r="C30" s="217" t="s">
        <v>815</v>
      </c>
      <c r="D30" s="217" t="s">
        <v>815</v>
      </c>
      <c r="E30" s="205" t="s">
        <v>815</v>
      </c>
      <c r="F30" s="206" t="s">
        <v>815</v>
      </c>
      <c r="G30" s="204" t="s">
        <v>815</v>
      </c>
      <c r="H30" s="205" t="s">
        <v>815</v>
      </c>
      <c r="I30" s="209" t="s">
        <v>816</v>
      </c>
      <c r="J30" s="206" t="s">
        <v>815</v>
      </c>
      <c r="K30" s="204" t="s">
        <v>815</v>
      </c>
      <c r="L30" s="205" t="s">
        <v>815</v>
      </c>
      <c r="M30" s="56"/>
    </row>
    <row r="31" spans="1:13" ht="11.25" customHeight="1" x14ac:dyDescent="0.2">
      <c r="A31" s="57" t="s">
        <v>805</v>
      </c>
      <c r="B31" s="174"/>
      <c r="C31" s="217">
        <v>230</v>
      </c>
      <c r="D31" s="217">
        <v>23093</v>
      </c>
      <c r="E31" s="205">
        <v>19529</v>
      </c>
      <c r="F31" s="206">
        <v>4853</v>
      </c>
      <c r="G31" s="204">
        <v>4853</v>
      </c>
      <c r="H31" s="205">
        <v>4853</v>
      </c>
      <c r="I31" s="209">
        <v>4853</v>
      </c>
      <c r="J31" s="206">
        <v>65159</v>
      </c>
      <c r="K31" s="204">
        <v>85940</v>
      </c>
      <c r="L31" s="205">
        <v>107947</v>
      </c>
      <c r="M31" s="56"/>
    </row>
    <row r="32" spans="1:13" ht="11.25" customHeight="1" x14ac:dyDescent="0.2">
      <c r="A32" s="57" t="s">
        <v>806</v>
      </c>
      <c r="B32" s="174"/>
      <c r="C32" s="217">
        <v>14080</v>
      </c>
      <c r="D32" s="217">
        <v>13202</v>
      </c>
      <c r="E32" s="205">
        <v>26461</v>
      </c>
      <c r="F32" s="206">
        <v>10630</v>
      </c>
      <c r="G32" s="204">
        <v>9801</v>
      </c>
      <c r="H32" s="205">
        <v>9801</v>
      </c>
      <c r="I32" s="209">
        <v>9801</v>
      </c>
      <c r="J32" s="206">
        <v>11710</v>
      </c>
      <c r="K32" s="204">
        <v>11400</v>
      </c>
      <c r="L32" s="205">
        <v>12300</v>
      </c>
      <c r="M32" s="56"/>
    </row>
    <row r="33" spans="1:18" ht="11.25" customHeight="1" x14ac:dyDescent="0.2">
      <c r="A33" s="57" t="s">
        <v>807</v>
      </c>
      <c r="B33" s="174"/>
      <c r="C33" s="217" t="s">
        <v>815</v>
      </c>
      <c r="D33" s="217">
        <v>2279</v>
      </c>
      <c r="E33" s="205">
        <v>6465</v>
      </c>
      <c r="F33" s="206">
        <v>1500</v>
      </c>
      <c r="G33" s="204">
        <v>1774</v>
      </c>
      <c r="H33" s="205">
        <v>1774</v>
      </c>
      <c r="I33" s="209">
        <v>1774</v>
      </c>
      <c r="J33" s="206">
        <v>2000</v>
      </c>
      <c r="K33" s="204">
        <v>2700</v>
      </c>
      <c r="L33" s="205" t="s">
        <v>815</v>
      </c>
      <c r="M33" s="56"/>
    </row>
    <row r="34" spans="1:18" ht="11.25" customHeight="1" x14ac:dyDescent="0.2">
      <c r="A34" s="57" t="s">
        <v>808</v>
      </c>
      <c r="B34" s="174"/>
      <c r="C34" s="217">
        <v>3605</v>
      </c>
      <c r="D34" s="217">
        <v>3160</v>
      </c>
      <c r="E34" s="205">
        <v>5140</v>
      </c>
      <c r="F34" s="206">
        <v>540</v>
      </c>
      <c r="G34" s="204">
        <v>740</v>
      </c>
      <c r="H34" s="205">
        <v>740</v>
      </c>
      <c r="I34" s="209">
        <v>740</v>
      </c>
      <c r="J34" s="206">
        <v>2900</v>
      </c>
      <c r="K34" s="204" t="s">
        <v>815</v>
      </c>
      <c r="L34" s="205" t="s">
        <v>815</v>
      </c>
      <c r="M34" s="56"/>
    </row>
    <row r="35" spans="1:18" ht="11.25" customHeight="1" x14ac:dyDescent="0.2">
      <c r="A35" s="57" t="s">
        <v>809</v>
      </c>
      <c r="B35" s="174"/>
      <c r="C35" s="217" t="s">
        <v>815</v>
      </c>
      <c r="D35" s="217" t="s">
        <v>815</v>
      </c>
      <c r="E35" s="205" t="s">
        <v>815</v>
      </c>
      <c r="F35" s="206" t="s">
        <v>815</v>
      </c>
      <c r="G35" s="204" t="s">
        <v>815</v>
      </c>
      <c r="H35" s="205" t="s">
        <v>815</v>
      </c>
      <c r="I35" s="209" t="s">
        <v>816</v>
      </c>
      <c r="J35" s="206" t="s">
        <v>815</v>
      </c>
      <c r="K35" s="204" t="s">
        <v>815</v>
      </c>
      <c r="L35" s="205" t="s">
        <v>815</v>
      </c>
      <c r="M35" s="56"/>
    </row>
    <row r="36" spans="1:18" ht="11.25" customHeight="1" x14ac:dyDescent="0.2">
      <c r="A36" s="57" t="s">
        <v>810</v>
      </c>
      <c r="B36" s="174"/>
      <c r="C36" s="218" t="s">
        <v>815</v>
      </c>
      <c r="D36" s="218" t="s">
        <v>815</v>
      </c>
      <c r="E36" s="219" t="s">
        <v>815</v>
      </c>
      <c r="F36" s="220" t="s">
        <v>815</v>
      </c>
      <c r="G36" s="221" t="s">
        <v>815</v>
      </c>
      <c r="H36" s="219" t="s">
        <v>815</v>
      </c>
      <c r="I36" s="222" t="s">
        <v>816</v>
      </c>
      <c r="J36" s="220" t="s">
        <v>815</v>
      </c>
      <c r="K36" s="221" t="s">
        <v>815</v>
      </c>
      <c r="L36" s="219" t="s">
        <v>815</v>
      </c>
      <c r="M36" s="56"/>
    </row>
    <row r="37" spans="1:18" ht="11.25" customHeight="1" x14ac:dyDescent="0.2">
      <c r="A37" s="57" t="s">
        <v>811</v>
      </c>
      <c r="B37" s="174"/>
      <c r="C37" s="218" t="s">
        <v>815</v>
      </c>
      <c r="D37" s="218" t="s">
        <v>815</v>
      </c>
      <c r="E37" s="219" t="s">
        <v>815</v>
      </c>
      <c r="F37" s="220" t="s">
        <v>815</v>
      </c>
      <c r="G37" s="221" t="s">
        <v>815</v>
      </c>
      <c r="H37" s="219" t="s">
        <v>815</v>
      </c>
      <c r="I37" s="222" t="s">
        <v>816</v>
      </c>
      <c r="J37" s="220" t="s">
        <v>815</v>
      </c>
      <c r="K37" s="221" t="s">
        <v>815</v>
      </c>
      <c r="L37" s="219" t="s">
        <v>815</v>
      </c>
      <c r="M37" s="56"/>
    </row>
    <row r="38" spans="1:18" ht="11.25" customHeight="1" x14ac:dyDescent="0.2">
      <c r="A38" s="57" t="s">
        <v>812</v>
      </c>
      <c r="B38" s="174"/>
      <c r="C38" s="218" t="s">
        <v>815</v>
      </c>
      <c r="D38" s="218" t="s">
        <v>815</v>
      </c>
      <c r="E38" s="219" t="s">
        <v>815</v>
      </c>
      <c r="F38" s="220" t="s">
        <v>815</v>
      </c>
      <c r="G38" s="221" t="s">
        <v>815</v>
      </c>
      <c r="H38" s="219" t="s">
        <v>815</v>
      </c>
      <c r="I38" s="222" t="s">
        <v>816</v>
      </c>
      <c r="J38" s="220" t="s">
        <v>815</v>
      </c>
      <c r="K38" s="221" t="s">
        <v>815</v>
      </c>
      <c r="L38" s="219" t="s">
        <v>815</v>
      </c>
      <c r="M38" s="56"/>
    </row>
    <row r="39" spans="1:18" ht="11.25" customHeight="1" x14ac:dyDescent="0.2">
      <c r="A39" s="84" t="s">
        <v>374</v>
      </c>
      <c r="B39" s="174"/>
      <c r="C39" s="223">
        <v>22848</v>
      </c>
      <c r="D39" s="223">
        <v>52573</v>
      </c>
      <c r="E39" s="224">
        <v>64415</v>
      </c>
      <c r="F39" s="225">
        <v>20314</v>
      </c>
      <c r="G39" s="213">
        <v>20239</v>
      </c>
      <c r="H39" s="224">
        <v>20239</v>
      </c>
      <c r="I39" s="226">
        <v>20239</v>
      </c>
      <c r="J39" s="225">
        <v>116523</v>
      </c>
      <c r="K39" s="213">
        <v>125087</v>
      </c>
      <c r="L39" s="224">
        <v>127697</v>
      </c>
      <c r="M39" s="56"/>
    </row>
    <row r="40" spans="1:18" x14ac:dyDescent="0.2">
      <c r="A40" s="85" t="s">
        <v>460</v>
      </c>
      <c r="B40" s="196"/>
      <c r="C40" s="227">
        <v>104957</v>
      </c>
      <c r="D40" s="227">
        <v>162819</v>
      </c>
      <c r="E40" s="228">
        <v>193661</v>
      </c>
      <c r="F40" s="229">
        <v>111708</v>
      </c>
      <c r="G40" s="230">
        <v>112422</v>
      </c>
      <c r="H40" s="228">
        <v>112422</v>
      </c>
      <c r="I40" s="231">
        <v>112422</v>
      </c>
      <c r="J40" s="229">
        <v>116523</v>
      </c>
      <c r="K40" s="230">
        <v>125087</v>
      </c>
      <c r="L40" s="228">
        <v>127697</v>
      </c>
      <c r="M40" s="56"/>
    </row>
    <row r="41" spans="1:18" ht="4.95" customHeight="1" x14ac:dyDescent="0.2">
      <c r="A41" s="52"/>
      <c r="B41" s="174"/>
      <c r="C41" s="217"/>
      <c r="D41" s="217"/>
      <c r="E41" s="205"/>
      <c r="F41" s="206"/>
      <c r="G41" s="204"/>
      <c r="H41" s="205"/>
      <c r="I41" s="209"/>
      <c r="J41" s="206"/>
      <c r="K41" s="204"/>
      <c r="L41" s="205"/>
      <c r="M41" s="56"/>
    </row>
    <row r="42" spans="1:18" ht="11.25" customHeight="1" x14ac:dyDescent="0.2">
      <c r="A42" s="81" t="s">
        <v>461</v>
      </c>
      <c r="B42" s="174"/>
      <c r="C42" s="217"/>
      <c r="D42" s="217"/>
      <c r="E42" s="205"/>
      <c r="F42" s="206"/>
      <c r="G42" s="204"/>
      <c r="H42" s="205"/>
      <c r="I42" s="209"/>
      <c r="J42" s="232"/>
      <c r="K42" s="204"/>
      <c r="L42" s="233"/>
      <c r="M42" s="56"/>
    </row>
    <row r="43" spans="1:18" ht="11.25" customHeight="1" x14ac:dyDescent="0.2">
      <c r="A43" s="234" t="s">
        <v>462</v>
      </c>
      <c r="B43" s="129"/>
      <c r="C43" s="235">
        <v>3922</v>
      </c>
      <c r="D43" s="235">
        <v>3613</v>
      </c>
      <c r="E43" s="236">
        <v>6420</v>
      </c>
      <c r="F43" s="237">
        <v>2308</v>
      </c>
      <c r="G43" s="235">
        <v>2638</v>
      </c>
      <c r="H43" s="238">
        <v>2638</v>
      </c>
      <c r="I43" s="239">
        <v>2638</v>
      </c>
      <c r="J43" s="237">
        <v>1410</v>
      </c>
      <c r="K43" s="235">
        <v>4570</v>
      </c>
      <c r="L43" s="238">
        <v>50</v>
      </c>
      <c r="M43" s="56"/>
      <c r="Q43" s="240"/>
      <c r="R43" s="241"/>
    </row>
    <row r="44" spans="1:18" ht="11.25" customHeight="1" x14ac:dyDescent="0.2">
      <c r="A44" s="242" t="s">
        <v>463</v>
      </c>
      <c r="B44" s="129"/>
      <c r="C44" s="58" t="s">
        <v>815</v>
      </c>
      <c r="D44" s="58">
        <v>1959</v>
      </c>
      <c r="E44" s="142" t="s">
        <v>815</v>
      </c>
      <c r="F44" s="59" t="s">
        <v>815</v>
      </c>
      <c r="G44" s="58" t="s">
        <v>815</v>
      </c>
      <c r="H44" s="58" t="s">
        <v>815</v>
      </c>
      <c r="I44" s="58" t="s">
        <v>816</v>
      </c>
      <c r="J44" s="47">
        <v>400</v>
      </c>
      <c r="K44" s="58" t="s">
        <v>815</v>
      </c>
      <c r="L44" s="136">
        <v>20</v>
      </c>
      <c r="M44" s="56"/>
      <c r="Q44" s="240"/>
      <c r="R44" s="241"/>
    </row>
    <row r="45" spans="1:18" ht="11.25" customHeight="1" x14ac:dyDescent="0.2">
      <c r="A45" s="242" t="s">
        <v>464</v>
      </c>
      <c r="B45" s="129"/>
      <c r="C45" s="508">
        <v>3922</v>
      </c>
      <c r="D45" s="508">
        <v>1653</v>
      </c>
      <c r="E45" s="511">
        <v>6420</v>
      </c>
      <c r="F45" s="510">
        <v>2308</v>
      </c>
      <c r="G45" s="508">
        <v>2638</v>
      </c>
      <c r="H45" s="508">
        <v>2638</v>
      </c>
      <c r="I45" s="508">
        <v>2638</v>
      </c>
      <c r="J45" s="513">
        <v>1010</v>
      </c>
      <c r="K45" s="508">
        <v>4570</v>
      </c>
      <c r="L45" s="509">
        <v>30</v>
      </c>
      <c r="M45" s="56"/>
      <c r="Q45" s="240"/>
      <c r="R45" s="241"/>
    </row>
    <row r="46" spans="1:18" ht="11.25" customHeight="1" x14ac:dyDescent="0.2">
      <c r="A46" s="242" t="s">
        <v>465</v>
      </c>
      <c r="B46" s="129"/>
      <c r="C46" s="58" t="s">
        <v>815</v>
      </c>
      <c r="D46" s="58" t="s">
        <v>815</v>
      </c>
      <c r="E46" s="142" t="s">
        <v>815</v>
      </c>
      <c r="F46" s="59" t="s">
        <v>815</v>
      </c>
      <c r="G46" s="58" t="s">
        <v>815</v>
      </c>
      <c r="H46" s="58" t="s">
        <v>815</v>
      </c>
      <c r="I46" s="58" t="s">
        <v>816</v>
      </c>
      <c r="J46" s="47" t="s">
        <v>815</v>
      </c>
      <c r="K46" s="58" t="s">
        <v>815</v>
      </c>
      <c r="L46" s="136" t="s">
        <v>815</v>
      </c>
      <c r="M46" s="56"/>
      <c r="Q46" s="240"/>
      <c r="R46" s="241"/>
    </row>
    <row r="47" spans="1:18" ht="11.25" customHeight="1" x14ac:dyDescent="0.2">
      <c r="A47" s="234" t="s">
        <v>466</v>
      </c>
      <c r="B47" s="129"/>
      <c r="C47" s="235">
        <v>27244</v>
      </c>
      <c r="D47" s="235">
        <v>64302</v>
      </c>
      <c r="E47" s="243">
        <v>44262</v>
      </c>
      <c r="F47" s="244">
        <v>45618</v>
      </c>
      <c r="G47" s="235">
        <v>41967</v>
      </c>
      <c r="H47" s="239">
        <v>41967</v>
      </c>
      <c r="I47" s="244">
        <v>41967</v>
      </c>
      <c r="J47" s="237">
        <v>33344</v>
      </c>
      <c r="K47" s="235">
        <v>20477</v>
      </c>
      <c r="L47" s="238">
        <v>7400</v>
      </c>
      <c r="M47" s="56"/>
      <c r="Q47" s="240"/>
      <c r="R47" s="241"/>
    </row>
    <row r="48" spans="1:18" ht="11.25" customHeight="1" x14ac:dyDescent="0.2">
      <c r="A48" s="242" t="s">
        <v>467</v>
      </c>
      <c r="B48" s="129"/>
      <c r="C48" s="58">
        <v>18440</v>
      </c>
      <c r="D48" s="58">
        <v>16092</v>
      </c>
      <c r="E48" s="142">
        <v>2118</v>
      </c>
      <c r="F48" s="59">
        <v>1983</v>
      </c>
      <c r="G48" s="58">
        <v>1933</v>
      </c>
      <c r="H48" s="58">
        <v>1933</v>
      </c>
      <c r="I48" s="58">
        <v>1933</v>
      </c>
      <c r="J48" s="47">
        <v>7224</v>
      </c>
      <c r="K48" s="58" t="s">
        <v>815</v>
      </c>
      <c r="L48" s="136" t="s">
        <v>815</v>
      </c>
      <c r="M48" s="56"/>
      <c r="Q48" s="240"/>
      <c r="R48" s="241"/>
    </row>
    <row r="49" spans="1:18" ht="11.25" customHeight="1" x14ac:dyDescent="0.2">
      <c r="A49" s="242" t="s">
        <v>468</v>
      </c>
      <c r="B49" s="129"/>
      <c r="C49" s="58">
        <v>6740</v>
      </c>
      <c r="D49" s="58">
        <v>46132</v>
      </c>
      <c r="E49" s="142">
        <v>36466</v>
      </c>
      <c r="F49" s="59">
        <v>43635</v>
      </c>
      <c r="G49" s="58">
        <v>40034</v>
      </c>
      <c r="H49" s="58">
        <v>40034</v>
      </c>
      <c r="I49" s="58">
        <v>40034</v>
      </c>
      <c r="J49" s="47">
        <v>26000</v>
      </c>
      <c r="K49" s="58">
        <v>20477</v>
      </c>
      <c r="L49" s="136">
        <v>7400</v>
      </c>
      <c r="M49" s="56"/>
      <c r="Q49" s="240"/>
      <c r="R49" s="241"/>
    </row>
    <row r="50" spans="1:18" ht="11.25" customHeight="1" x14ac:dyDescent="0.2">
      <c r="A50" s="242" t="s">
        <v>469</v>
      </c>
      <c r="B50" s="129"/>
      <c r="C50" s="58">
        <v>2064</v>
      </c>
      <c r="D50" s="58">
        <v>2078</v>
      </c>
      <c r="E50" s="142">
        <v>5677</v>
      </c>
      <c r="F50" s="59" t="s">
        <v>815</v>
      </c>
      <c r="G50" s="58" t="s">
        <v>815</v>
      </c>
      <c r="H50" s="58" t="s">
        <v>815</v>
      </c>
      <c r="I50" s="58" t="s">
        <v>816</v>
      </c>
      <c r="J50" s="47">
        <v>120</v>
      </c>
      <c r="K50" s="58" t="s">
        <v>815</v>
      </c>
      <c r="L50" s="136" t="s">
        <v>815</v>
      </c>
      <c r="M50" s="56"/>
      <c r="Q50" s="240"/>
      <c r="R50" s="241"/>
    </row>
    <row r="51" spans="1:18" ht="11.25" customHeight="1" x14ac:dyDescent="0.2">
      <c r="A51" s="242" t="s">
        <v>470</v>
      </c>
      <c r="B51" s="129"/>
      <c r="C51" s="58" t="s">
        <v>815</v>
      </c>
      <c r="D51" s="58" t="s">
        <v>815</v>
      </c>
      <c r="E51" s="142" t="s">
        <v>815</v>
      </c>
      <c r="F51" s="59" t="s">
        <v>815</v>
      </c>
      <c r="G51" s="58" t="s">
        <v>815</v>
      </c>
      <c r="H51" s="58" t="s">
        <v>815</v>
      </c>
      <c r="I51" s="58" t="s">
        <v>816</v>
      </c>
      <c r="J51" s="47"/>
      <c r="K51" s="58"/>
      <c r="L51" s="136"/>
      <c r="M51" s="56"/>
      <c r="Q51" s="240"/>
      <c r="R51" s="241"/>
    </row>
    <row r="52" spans="1:18" ht="11.25" customHeight="1" x14ac:dyDescent="0.2">
      <c r="A52" s="242" t="s">
        <v>471</v>
      </c>
      <c r="B52" s="129"/>
      <c r="C52" s="508" t="s">
        <v>815</v>
      </c>
      <c r="D52" s="508" t="s">
        <v>815</v>
      </c>
      <c r="E52" s="511" t="s">
        <v>815</v>
      </c>
      <c r="F52" s="510" t="s">
        <v>815</v>
      </c>
      <c r="G52" s="508" t="s">
        <v>815</v>
      </c>
      <c r="H52" s="508" t="s">
        <v>815</v>
      </c>
      <c r="I52" s="508" t="s">
        <v>816</v>
      </c>
      <c r="J52" s="513"/>
      <c r="K52" s="508"/>
      <c r="L52" s="509"/>
      <c r="M52" s="56"/>
      <c r="Q52" s="240"/>
      <c r="R52" s="241"/>
    </row>
    <row r="53" spans="1:18" ht="11.25" customHeight="1" x14ac:dyDescent="0.2">
      <c r="A53" s="234" t="s">
        <v>472</v>
      </c>
      <c r="B53" s="245"/>
      <c r="C53" s="235">
        <v>58170</v>
      </c>
      <c r="D53" s="235">
        <v>78341</v>
      </c>
      <c r="E53" s="243">
        <v>110591</v>
      </c>
      <c r="F53" s="244">
        <v>51112</v>
      </c>
      <c r="G53" s="235">
        <v>55702</v>
      </c>
      <c r="H53" s="239">
        <v>55702</v>
      </c>
      <c r="I53" s="244">
        <v>55702</v>
      </c>
      <c r="J53" s="237">
        <v>65159</v>
      </c>
      <c r="K53" s="235">
        <v>85940</v>
      </c>
      <c r="L53" s="238">
        <v>107947</v>
      </c>
      <c r="M53" s="56"/>
      <c r="Q53" s="240"/>
      <c r="R53" s="241"/>
    </row>
    <row r="54" spans="1:18" ht="11.25" customHeight="1" x14ac:dyDescent="0.2">
      <c r="A54" s="242" t="s">
        <v>473</v>
      </c>
      <c r="B54" s="129"/>
      <c r="C54" s="58">
        <v>1011</v>
      </c>
      <c r="D54" s="58" t="s">
        <v>815</v>
      </c>
      <c r="E54" s="142" t="s">
        <v>815</v>
      </c>
      <c r="F54" s="59" t="s">
        <v>815</v>
      </c>
      <c r="G54" s="58" t="s">
        <v>815</v>
      </c>
      <c r="H54" s="58" t="s">
        <v>815</v>
      </c>
      <c r="I54" s="58" t="s">
        <v>816</v>
      </c>
      <c r="J54" s="47"/>
      <c r="K54" s="58"/>
      <c r="L54" s="136"/>
      <c r="M54" s="56"/>
      <c r="Q54" s="240"/>
      <c r="R54" s="241"/>
    </row>
    <row r="55" spans="1:18" ht="11.25" customHeight="1" x14ac:dyDescent="0.2">
      <c r="A55" s="242" t="s">
        <v>474</v>
      </c>
      <c r="B55" s="129"/>
      <c r="C55" s="58">
        <v>57159</v>
      </c>
      <c r="D55" s="58">
        <v>78341</v>
      </c>
      <c r="E55" s="142">
        <v>110591</v>
      </c>
      <c r="F55" s="59">
        <v>51112</v>
      </c>
      <c r="G55" s="58">
        <v>55702</v>
      </c>
      <c r="H55" s="58">
        <v>55702</v>
      </c>
      <c r="I55" s="58">
        <v>55702</v>
      </c>
      <c r="J55" s="47">
        <v>65159</v>
      </c>
      <c r="K55" s="58">
        <v>85940</v>
      </c>
      <c r="L55" s="136">
        <v>107947</v>
      </c>
      <c r="M55" s="56"/>
      <c r="Q55" s="240"/>
      <c r="R55" s="241"/>
    </row>
    <row r="56" spans="1:18" ht="11.25" customHeight="1" x14ac:dyDescent="0.2">
      <c r="A56" s="242" t="s">
        <v>475</v>
      </c>
      <c r="B56" s="129"/>
      <c r="C56" s="58" t="s">
        <v>815</v>
      </c>
      <c r="D56" s="58" t="s">
        <v>815</v>
      </c>
      <c r="E56" s="142" t="s">
        <v>815</v>
      </c>
      <c r="F56" s="59" t="s">
        <v>815</v>
      </c>
      <c r="G56" s="58" t="s">
        <v>815</v>
      </c>
      <c r="H56" s="58" t="s">
        <v>815</v>
      </c>
      <c r="I56" s="58" t="s">
        <v>816</v>
      </c>
      <c r="J56" s="47"/>
      <c r="K56" s="58"/>
      <c r="L56" s="136"/>
      <c r="M56" s="56"/>
      <c r="Q56" s="240"/>
      <c r="R56" s="241"/>
    </row>
    <row r="57" spans="1:18" ht="11.25" customHeight="1" x14ac:dyDescent="0.2">
      <c r="A57" s="234" t="s">
        <v>476</v>
      </c>
      <c r="B57" s="245"/>
      <c r="C57" s="235">
        <v>15621</v>
      </c>
      <c r="D57" s="235">
        <v>22423</v>
      </c>
      <c r="E57" s="243">
        <v>32389</v>
      </c>
      <c r="F57" s="244">
        <v>12670</v>
      </c>
      <c r="G57" s="235">
        <v>12115</v>
      </c>
      <c r="H57" s="239">
        <v>12115</v>
      </c>
      <c r="I57" s="244">
        <v>12115</v>
      </c>
      <c r="J57" s="237">
        <v>16610</v>
      </c>
      <c r="K57" s="235">
        <v>14100</v>
      </c>
      <c r="L57" s="238">
        <v>12300</v>
      </c>
      <c r="M57" s="56"/>
      <c r="Q57" s="240"/>
      <c r="R57" s="241"/>
    </row>
    <row r="58" spans="1:18" ht="11.25" customHeight="1" x14ac:dyDescent="0.2">
      <c r="A58" s="242" t="s">
        <v>477</v>
      </c>
      <c r="B58" s="129"/>
      <c r="C58" s="58">
        <v>12016</v>
      </c>
      <c r="D58" s="58">
        <v>16984</v>
      </c>
      <c r="E58" s="142">
        <v>20784</v>
      </c>
      <c r="F58" s="59">
        <v>10630</v>
      </c>
      <c r="G58" s="58">
        <v>9801</v>
      </c>
      <c r="H58" s="58">
        <v>9801</v>
      </c>
      <c r="I58" s="58">
        <v>9801</v>
      </c>
      <c r="J58" s="47">
        <v>11710</v>
      </c>
      <c r="K58" s="58">
        <v>11400</v>
      </c>
      <c r="L58" s="136">
        <v>12300</v>
      </c>
      <c r="M58" s="56"/>
      <c r="Q58" s="240"/>
      <c r="R58" s="241"/>
    </row>
    <row r="59" spans="1:18" ht="11.25" customHeight="1" x14ac:dyDescent="0.2">
      <c r="A59" s="242" t="s">
        <v>478</v>
      </c>
      <c r="B59" s="129"/>
      <c r="C59" s="58" t="s">
        <v>815</v>
      </c>
      <c r="D59" s="58" t="s">
        <v>815</v>
      </c>
      <c r="E59" s="142" t="s">
        <v>815</v>
      </c>
      <c r="F59" s="59" t="s">
        <v>815</v>
      </c>
      <c r="G59" s="58" t="s">
        <v>815</v>
      </c>
      <c r="H59" s="58" t="s">
        <v>815</v>
      </c>
      <c r="I59" s="58" t="s">
        <v>816</v>
      </c>
      <c r="J59" s="47"/>
      <c r="K59" s="58"/>
      <c r="L59" s="136"/>
      <c r="M59" s="56"/>
      <c r="Q59" s="240"/>
      <c r="R59" s="241"/>
    </row>
    <row r="60" spans="1:18" ht="11.25" customHeight="1" x14ac:dyDescent="0.2">
      <c r="A60" s="242" t="s">
        <v>479</v>
      </c>
      <c r="B60" s="129"/>
      <c r="C60" s="508" t="s">
        <v>815</v>
      </c>
      <c r="D60" s="508">
        <v>2279</v>
      </c>
      <c r="E60" s="511">
        <v>6465</v>
      </c>
      <c r="F60" s="510">
        <v>1500</v>
      </c>
      <c r="G60" s="508">
        <v>1774</v>
      </c>
      <c r="H60" s="508">
        <v>1774</v>
      </c>
      <c r="I60" s="508">
        <v>1774</v>
      </c>
      <c r="J60" s="513">
        <v>2000</v>
      </c>
      <c r="K60" s="508">
        <v>2700</v>
      </c>
      <c r="L60" s="509"/>
      <c r="M60" s="56"/>
      <c r="Q60" s="240"/>
      <c r="R60" s="241"/>
    </row>
    <row r="61" spans="1:18" ht="11.25" customHeight="1" x14ac:dyDescent="0.2">
      <c r="A61" s="242" t="s">
        <v>92</v>
      </c>
      <c r="B61" s="129"/>
      <c r="C61" s="58">
        <v>3605</v>
      </c>
      <c r="D61" s="58">
        <v>3160</v>
      </c>
      <c r="E61" s="142">
        <v>5140</v>
      </c>
      <c r="F61" s="59">
        <v>540</v>
      </c>
      <c r="G61" s="58">
        <v>540</v>
      </c>
      <c r="H61" s="58">
        <v>540</v>
      </c>
      <c r="I61" s="58">
        <v>540</v>
      </c>
      <c r="J61" s="47">
        <v>2900</v>
      </c>
      <c r="K61" s="58"/>
      <c r="L61" s="136"/>
      <c r="M61" s="56"/>
      <c r="Q61" s="240"/>
      <c r="R61" s="241"/>
    </row>
    <row r="62" spans="1:18" ht="11.25" customHeight="1" x14ac:dyDescent="0.2">
      <c r="A62" s="234" t="s">
        <v>480</v>
      </c>
      <c r="B62" s="245"/>
      <c r="C62" s="246"/>
      <c r="D62" s="246"/>
      <c r="E62" s="247" t="s">
        <v>815</v>
      </c>
      <c r="F62" s="59" t="s">
        <v>815</v>
      </c>
      <c r="G62" s="58" t="s">
        <v>815</v>
      </c>
      <c r="H62" s="58" t="s">
        <v>815</v>
      </c>
      <c r="I62" s="58" t="s">
        <v>816</v>
      </c>
      <c r="J62" s="248"/>
      <c r="K62" s="249"/>
      <c r="L62" s="250"/>
      <c r="M62" s="56"/>
      <c r="Q62" s="240"/>
      <c r="R62" s="241"/>
    </row>
    <row r="63" spans="1:18" x14ac:dyDescent="0.2">
      <c r="A63" s="251" t="s">
        <v>481</v>
      </c>
      <c r="B63" s="196">
        <v>3</v>
      </c>
      <c r="C63" s="122">
        <v>104957</v>
      </c>
      <c r="D63" s="122">
        <v>168680</v>
      </c>
      <c r="E63" s="123">
        <v>193662</v>
      </c>
      <c r="F63" s="121">
        <v>111708</v>
      </c>
      <c r="G63" s="122">
        <v>112422</v>
      </c>
      <c r="H63" s="123">
        <v>112422</v>
      </c>
      <c r="I63" s="252">
        <v>112422</v>
      </c>
      <c r="J63" s="121">
        <v>116523</v>
      </c>
      <c r="K63" s="122">
        <v>125087</v>
      </c>
      <c r="L63" s="123">
        <v>127697</v>
      </c>
      <c r="M63" s="56"/>
    </row>
    <row r="64" spans="1:18" ht="4.95" customHeight="1" x14ac:dyDescent="0.2">
      <c r="A64" s="49"/>
      <c r="B64" s="174"/>
      <c r="C64" s="53"/>
      <c r="D64" s="53"/>
      <c r="E64" s="149"/>
      <c r="F64" s="148"/>
      <c r="G64" s="53"/>
      <c r="H64" s="147"/>
      <c r="I64" s="149"/>
      <c r="J64" s="148"/>
      <c r="K64" s="53"/>
      <c r="L64" s="147"/>
      <c r="M64" s="56"/>
    </row>
    <row r="65" spans="1:13" ht="11.25" customHeight="1" x14ac:dyDescent="0.2">
      <c r="A65" s="81" t="s">
        <v>482</v>
      </c>
      <c r="B65" s="174"/>
      <c r="C65" s="45"/>
      <c r="D65" s="45"/>
      <c r="E65" s="173"/>
      <c r="F65" s="119"/>
      <c r="G65" s="45"/>
      <c r="H65" s="116"/>
      <c r="I65" s="173"/>
      <c r="J65" s="119"/>
      <c r="K65" s="45"/>
      <c r="L65" s="116"/>
      <c r="M65" s="56"/>
    </row>
    <row r="66" spans="1:13" ht="11.25" customHeight="1" x14ac:dyDescent="0.2">
      <c r="A66" s="253" t="s">
        <v>483</v>
      </c>
      <c r="B66" s="174"/>
      <c r="C66" s="58">
        <v>53446</v>
      </c>
      <c r="D66" s="143">
        <v>61162</v>
      </c>
      <c r="E66" s="178">
        <v>76460</v>
      </c>
      <c r="F66" s="59">
        <v>57608</v>
      </c>
      <c r="G66" s="58">
        <v>57608</v>
      </c>
      <c r="H66" s="58">
        <v>57608</v>
      </c>
      <c r="I66" s="58">
        <v>57608</v>
      </c>
      <c r="J66" s="115">
        <v>67229</v>
      </c>
      <c r="K66" s="58">
        <v>71124</v>
      </c>
      <c r="L66" s="142">
        <v>72707</v>
      </c>
      <c r="M66" s="56"/>
    </row>
    <row r="67" spans="1:13" ht="11.25" customHeight="1" x14ac:dyDescent="0.2">
      <c r="A67" s="253" t="s">
        <v>484</v>
      </c>
      <c r="B67" s="174"/>
      <c r="C67" s="508"/>
      <c r="D67" s="58"/>
      <c r="E67" s="178" t="s">
        <v>815</v>
      </c>
      <c r="F67" s="59" t="s">
        <v>815</v>
      </c>
      <c r="G67" s="58"/>
      <c r="H67" s="58" t="s">
        <v>815</v>
      </c>
      <c r="I67" s="58" t="s">
        <v>816</v>
      </c>
      <c r="J67" s="115" t="s">
        <v>815</v>
      </c>
      <c r="K67" s="58" t="s">
        <v>815</v>
      </c>
      <c r="L67" s="142" t="s">
        <v>815</v>
      </c>
      <c r="M67" s="56"/>
    </row>
    <row r="68" spans="1:13" ht="11.25" customHeight="1" x14ac:dyDescent="0.2">
      <c r="A68" s="253" t="s">
        <v>485</v>
      </c>
      <c r="B68" s="174"/>
      <c r="C68" s="508"/>
      <c r="D68" s="508"/>
      <c r="E68" s="178" t="s">
        <v>815</v>
      </c>
      <c r="F68" s="59" t="s">
        <v>815</v>
      </c>
      <c r="G68" s="58" t="s">
        <v>815</v>
      </c>
      <c r="H68" s="58" t="s">
        <v>815</v>
      </c>
      <c r="I68" s="58" t="s">
        <v>816</v>
      </c>
      <c r="J68" s="512" t="s">
        <v>815</v>
      </c>
      <c r="K68" s="508" t="s">
        <v>815</v>
      </c>
      <c r="L68" s="511"/>
      <c r="M68" s="56"/>
    </row>
    <row r="69" spans="1:13" ht="11.25" customHeight="1" x14ac:dyDescent="0.2">
      <c r="A69" s="254" t="s">
        <v>365</v>
      </c>
      <c r="B69" s="174"/>
      <c r="C69" s="508"/>
      <c r="D69" s="508">
        <v>6000</v>
      </c>
      <c r="E69" s="255">
        <v>5983</v>
      </c>
      <c r="F69" s="256" t="s">
        <v>815</v>
      </c>
      <c r="G69" s="257" t="s">
        <v>815</v>
      </c>
      <c r="H69" s="257" t="s">
        <v>815</v>
      </c>
      <c r="I69" s="257" t="s">
        <v>816</v>
      </c>
      <c r="J69" s="512"/>
      <c r="K69" s="508"/>
      <c r="L69" s="511"/>
      <c r="M69" s="56"/>
    </row>
    <row r="70" spans="1:13" ht="12.45" customHeight="1" x14ac:dyDescent="0.2">
      <c r="A70" s="258" t="s">
        <v>486</v>
      </c>
      <c r="B70" s="174">
        <v>4</v>
      </c>
      <c r="C70" s="51">
        <v>53446</v>
      </c>
      <c r="D70" s="51">
        <v>67162</v>
      </c>
      <c r="E70" s="146">
        <v>82443</v>
      </c>
      <c r="F70" s="117">
        <v>57608</v>
      </c>
      <c r="G70" s="51">
        <v>57608</v>
      </c>
      <c r="H70" s="118">
        <v>57608</v>
      </c>
      <c r="I70" s="146">
        <v>57608</v>
      </c>
      <c r="J70" s="117">
        <v>67229</v>
      </c>
      <c r="K70" s="51">
        <v>71124</v>
      </c>
      <c r="L70" s="118">
        <v>72707</v>
      </c>
      <c r="M70" s="259"/>
    </row>
    <row r="71" spans="1:13" ht="1.95" customHeight="1" x14ac:dyDescent="0.2">
      <c r="A71" s="260"/>
      <c r="B71" s="174"/>
      <c r="C71" s="507"/>
      <c r="D71" s="82"/>
      <c r="E71" s="172"/>
      <c r="F71" s="176"/>
      <c r="G71" s="82"/>
      <c r="H71" s="175"/>
      <c r="I71" s="172"/>
      <c r="J71" s="176"/>
      <c r="K71" s="82"/>
      <c r="L71" s="175"/>
      <c r="M71" s="56"/>
    </row>
    <row r="72" spans="1:13" ht="12.45" customHeight="1" x14ac:dyDescent="0.2">
      <c r="A72" s="260" t="s">
        <v>487</v>
      </c>
      <c r="B72" s="174">
        <v>6</v>
      </c>
      <c r="C72" s="58"/>
      <c r="D72" s="58"/>
      <c r="E72" s="143" t="s">
        <v>815</v>
      </c>
      <c r="F72" s="115" t="s">
        <v>815</v>
      </c>
      <c r="G72" s="58" t="s">
        <v>815</v>
      </c>
      <c r="H72" s="142" t="s">
        <v>815</v>
      </c>
      <c r="I72" s="143" t="s">
        <v>816</v>
      </c>
      <c r="J72" s="115"/>
      <c r="K72" s="58"/>
      <c r="L72" s="142"/>
      <c r="M72" s="56"/>
    </row>
    <row r="73" spans="1:13" ht="11.25" customHeight="1" x14ac:dyDescent="0.2">
      <c r="A73" s="260" t="s">
        <v>488</v>
      </c>
      <c r="B73" s="174"/>
      <c r="C73" s="58">
        <v>51511</v>
      </c>
      <c r="D73" s="143">
        <v>101518</v>
      </c>
      <c r="E73" s="255">
        <v>111219</v>
      </c>
      <c r="F73" s="115">
        <v>54100</v>
      </c>
      <c r="G73" s="58">
        <v>54814</v>
      </c>
      <c r="H73" s="58">
        <v>54814</v>
      </c>
      <c r="I73" s="58">
        <v>54814</v>
      </c>
      <c r="J73" s="115">
        <v>49294</v>
      </c>
      <c r="K73" s="58">
        <v>53963</v>
      </c>
      <c r="L73" s="142">
        <v>54990</v>
      </c>
      <c r="M73" s="56"/>
    </row>
    <row r="74" spans="1:13" x14ac:dyDescent="0.2">
      <c r="A74" s="85" t="s">
        <v>489</v>
      </c>
      <c r="B74" s="196">
        <v>7</v>
      </c>
      <c r="C74" s="54">
        <v>104957</v>
      </c>
      <c r="D74" s="54">
        <v>168680</v>
      </c>
      <c r="E74" s="155">
        <v>193662</v>
      </c>
      <c r="F74" s="154">
        <v>111708</v>
      </c>
      <c r="G74" s="54">
        <v>112422</v>
      </c>
      <c r="H74" s="153">
        <v>112422</v>
      </c>
      <c r="I74" s="155">
        <v>112422</v>
      </c>
      <c r="J74" s="154">
        <v>116523</v>
      </c>
      <c r="K74" s="54">
        <v>125087</v>
      </c>
      <c r="L74" s="153">
        <v>127697</v>
      </c>
      <c r="M74" s="56"/>
    </row>
    <row r="75" spans="1:13" s="124" customFormat="1" x14ac:dyDescent="0.2">
      <c r="A75" s="158" t="s">
        <v>813</v>
      </c>
      <c r="B75" s="197"/>
      <c r="C75" s="261"/>
      <c r="D75" s="261"/>
      <c r="E75" s="261"/>
      <c r="F75" s="261"/>
      <c r="G75" s="261"/>
      <c r="H75" s="261"/>
      <c r="I75" s="261"/>
      <c r="J75" s="261"/>
      <c r="K75" s="261"/>
      <c r="L75" s="261"/>
      <c r="M75" s="262"/>
    </row>
    <row r="76" spans="1:13" s="124" customFormat="1" ht="12" customHeight="1" x14ac:dyDescent="0.2">
      <c r="A76" s="263" t="s">
        <v>490</v>
      </c>
      <c r="B76" s="197"/>
      <c r="C76" s="264"/>
      <c r="D76" s="264"/>
      <c r="E76" s="261"/>
      <c r="F76" s="261"/>
      <c r="G76" s="261"/>
      <c r="H76" s="261"/>
      <c r="I76" s="261"/>
      <c r="J76" s="261"/>
      <c r="K76" s="261"/>
      <c r="L76" s="261"/>
      <c r="M76" s="262"/>
    </row>
    <row r="77" spans="1:13" s="124" customFormat="1" ht="12" customHeight="1" x14ac:dyDescent="0.2">
      <c r="A77" s="446" t="s">
        <v>491</v>
      </c>
      <c r="B77" s="446"/>
      <c r="C77" s="446"/>
      <c r="D77" s="446"/>
      <c r="E77" s="446"/>
      <c r="F77" s="446"/>
      <c r="G77" s="446"/>
      <c r="H77" s="446"/>
      <c r="I77" s="446"/>
      <c r="J77" s="446"/>
      <c r="K77" s="446"/>
      <c r="L77" s="446"/>
      <c r="M77" s="262"/>
    </row>
    <row r="78" spans="1:13" s="124" customFormat="1" ht="12" customHeight="1" x14ac:dyDescent="0.2">
      <c r="A78" s="446" t="s">
        <v>492</v>
      </c>
      <c r="B78" s="446"/>
      <c r="C78" s="446"/>
      <c r="D78" s="446"/>
      <c r="E78" s="446"/>
      <c r="F78" s="446"/>
      <c r="G78" s="446"/>
      <c r="H78" s="446"/>
      <c r="I78" s="446"/>
      <c r="J78" s="446"/>
      <c r="K78" s="446"/>
      <c r="L78" s="446"/>
      <c r="M78" s="262"/>
    </row>
    <row r="79" spans="1:13" s="124" customFormat="1" ht="12" customHeight="1" x14ac:dyDescent="0.2">
      <c r="A79" s="447" t="s">
        <v>493</v>
      </c>
      <c r="B79" s="447"/>
      <c r="C79" s="447"/>
      <c r="D79" s="447"/>
      <c r="E79" s="447"/>
      <c r="F79" s="447"/>
      <c r="G79" s="447"/>
      <c r="H79" s="447"/>
      <c r="I79" s="447"/>
      <c r="J79" s="447"/>
      <c r="K79" s="447"/>
      <c r="L79" s="447"/>
      <c r="M79" s="262"/>
    </row>
    <row r="80" spans="1:13" s="124" customFormat="1" ht="12" customHeight="1" x14ac:dyDescent="0.2">
      <c r="A80" s="263"/>
      <c r="B80" s="446"/>
      <c r="C80" s="446"/>
      <c r="D80" s="446"/>
      <c r="E80" s="446"/>
      <c r="F80" s="446"/>
      <c r="G80" s="446"/>
      <c r="H80" s="446"/>
      <c r="I80" s="446"/>
      <c r="J80" s="446"/>
      <c r="K80" s="446"/>
      <c r="L80" s="446"/>
      <c r="M80" s="262"/>
    </row>
    <row r="81" spans="1:13" s="124" customFormat="1" ht="12" customHeight="1" x14ac:dyDescent="0.2">
      <c r="A81" s="263" t="s">
        <v>494</v>
      </c>
      <c r="B81" s="446"/>
      <c r="C81" s="446"/>
      <c r="D81" s="446"/>
      <c r="E81" s="446"/>
      <c r="F81" s="446"/>
      <c r="G81" s="446"/>
      <c r="H81" s="446"/>
      <c r="I81" s="446"/>
      <c r="J81" s="446"/>
      <c r="K81" s="446"/>
      <c r="L81" s="446"/>
      <c r="M81" s="262"/>
    </row>
    <row r="82" spans="1:13" s="124" customFormat="1" ht="12" customHeight="1" x14ac:dyDescent="0.2">
      <c r="A82" s="263" t="s">
        <v>495</v>
      </c>
      <c r="B82" s="197"/>
      <c r="C82" s="264"/>
      <c r="D82" s="264"/>
      <c r="E82" s="261"/>
      <c r="F82" s="261"/>
      <c r="G82" s="261"/>
      <c r="H82" s="261"/>
      <c r="I82" s="261"/>
      <c r="J82" s="261"/>
      <c r="K82" s="261"/>
      <c r="L82" s="261"/>
      <c r="M82" s="262"/>
    </row>
    <row r="83" spans="1:13" s="266" customFormat="1" ht="12" customHeight="1" x14ac:dyDescent="0.2">
      <c r="A83" s="448" t="s">
        <v>496</v>
      </c>
      <c r="B83" s="448"/>
      <c r="C83" s="448"/>
      <c r="D83" s="448"/>
      <c r="E83" s="448"/>
      <c r="F83" s="448"/>
      <c r="G83" s="448"/>
      <c r="H83" s="448"/>
      <c r="I83" s="448"/>
      <c r="J83" s="448"/>
      <c r="K83" s="448"/>
      <c r="L83" s="448"/>
      <c r="M83" s="265"/>
    </row>
    <row r="84" spans="1:13" s="266" customFormat="1" ht="11.25" customHeight="1" x14ac:dyDescent="0.2">
      <c r="M84" s="265"/>
    </row>
    <row r="85" spans="1:13" ht="11.25" customHeight="1" x14ac:dyDescent="0.2">
      <c r="A85" s="64" t="s">
        <v>456</v>
      </c>
      <c r="B85" s="63"/>
      <c r="C85" s="504" t="s">
        <v>818</v>
      </c>
      <c r="D85" s="504" t="s">
        <v>818</v>
      </c>
      <c r="E85" s="504" t="s">
        <v>818</v>
      </c>
      <c r="F85" s="504" t="s">
        <v>818</v>
      </c>
      <c r="G85" s="504" t="s">
        <v>818</v>
      </c>
      <c r="H85" s="504" t="s">
        <v>818</v>
      </c>
      <c r="I85" s="504" t="s">
        <v>819</v>
      </c>
      <c r="J85" s="504" t="s">
        <v>818</v>
      </c>
      <c r="K85" s="504" t="s">
        <v>820</v>
      </c>
      <c r="L85" s="504" t="s">
        <v>818</v>
      </c>
    </row>
    <row r="86" spans="1:13" ht="11.25" customHeight="1" x14ac:dyDescent="0.2">
      <c r="A86" s="64"/>
      <c r="C86" s="504"/>
      <c r="D86" s="504"/>
      <c r="E86" s="505"/>
      <c r="F86" s="506"/>
      <c r="G86" s="505"/>
      <c r="H86" s="505"/>
      <c r="I86" s="505"/>
      <c r="J86" s="505"/>
      <c r="K86" s="505"/>
      <c r="L86" s="505"/>
    </row>
    <row r="87" spans="1:13" ht="11.25" customHeight="1" x14ac:dyDescent="0.2"/>
    <row r="88" spans="1:13" ht="11.25" customHeight="1" x14ac:dyDescent="0.2"/>
    <row r="89" spans="1:13" ht="11.25" customHeight="1" x14ac:dyDescent="0.2"/>
    <row r="90" spans="1:13" ht="11.25" customHeight="1" x14ac:dyDescent="0.2"/>
    <row r="91" spans="1:13" ht="11.25" customHeight="1" x14ac:dyDescent="0.2"/>
    <row r="92" spans="1:13" ht="11.25" customHeight="1" x14ac:dyDescent="0.2"/>
    <row r="93" spans="1:13" ht="11.25" customHeight="1" x14ac:dyDescent="0.2"/>
    <row r="94" spans="1:13" ht="11.25" customHeight="1" x14ac:dyDescent="0.2"/>
    <row r="95" spans="1:13" ht="11.25" customHeight="1" x14ac:dyDescent="0.2"/>
    <row r="96" spans="1:13"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sheetData>
  <conditionalFormatting sqref="C85:L85">
    <cfRule type="cellIs" dxfId="1" priority="1" stopIfTrue="1" operator="notEqual">
      <formula>0</formula>
    </cfRule>
    <cfRule type="cellIs" dxfId="0" priority="2" stopIfTrue="1" operator="notEqual">
      <formula>0</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vt:i4>
      </vt:variant>
    </vt:vector>
  </HeadingPairs>
  <TitlesOfParts>
    <vt:vector size="35" baseType="lpstr">
      <vt:lpstr>COVER</vt:lpstr>
      <vt:lpstr>INDEX</vt:lpstr>
      <vt:lpstr>INTRO</vt:lpstr>
      <vt:lpstr>METHODOLOGY</vt:lpstr>
      <vt:lpstr>STRATEGY</vt:lpstr>
      <vt:lpstr>OPERATIONAL STRATEIES</vt:lpstr>
      <vt:lpstr>Table A3</vt:lpstr>
      <vt:lpstr>Table A4</vt:lpstr>
      <vt:lpstr>Table A5</vt:lpstr>
      <vt:lpstr>SA 26</vt:lpstr>
      <vt:lpstr>SA 27</vt:lpstr>
      <vt:lpstr>SA 28</vt:lpstr>
      <vt:lpstr>MTOD KPI</vt:lpstr>
      <vt:lpstr>BSD KPI</vt:lpstr>
      <vt:lpstr>LED KPI</vt:lpstr>
      <vt:lpstr>MFMV KPI</vt:lpstr>
      <vt:lpstr>GGPP KPI</vt:lpstr>
      <vt:lpstr>CWP 2020-2021</vt:lpstr>
      <vt:lpstr>MTOD Annextue A</vt:lpstr>
      <vt:lpstr>BSD Annexture B</vt:lpstr>
      <vt:lpstr>LED Annexture C</vt:lpstr>
      <vt:lpstr>MFMV Annexture D</vt:lpstr>
      <vt:lpstr>GGPP Annexture E</vt:lpstr>
      <vt:lpstr>SIGNATURES</vt:lpstr>
      <vt:lpstr>'BSD Annexture B'!Print_Area</vt:lpstr>
      <vt:lpstr>'GGPP Annexture E'!Print_Area</vt:lpstr>
      <vt:lpstr>INTRO!Print_Area</vt:lpstr>
      <vt:lpstr>'LED Annexture C'!Print_Area</vt:lpstr>
      <vt:lpstr>'MFMV Annexture D'!Print_Area</vt:lpstr>
      <vt:lpstr>'MTOD Annextue A'!Print_Area</vt:lpstr>
      <vt:lpstr>'MTOD KPI'!Print_Area</vt:lpstr>
      <vt:lpstr>'OPERATIONAL STRATEIES'!Print_Area</vt:lpstr>
      <vt:lpstr>'Table A5'!Print_Area</vt:lpstr>
      <vt:lpstr>'MTOD Annextue A'!Print_Titles</vt:lpstr>
      <vt:lpstr>'MTOD KPI'!Print_Titles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Refiloe Malungane</dc:creator>
  <cp:lastModifiedBy>Jimmy Ngolele</cp:lastModifiedBy>
  <cp:lastPrinted>2020-07-04T21:58:43Z</cp:lastPrinted>
  <dcterms:created xsi:type="dcterms:W3CDTF">2017-03-30T10:31:27Z</dcterms:created>
  <dcterms:modified xsi:type="dcterms:W3CDTF">2020-07-15T11:43:12Z</dcterms:modified>
</cp:coreProperties>
</file>